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NIELA\Last 3 years of CWAPA's\"/>
    </mc:Choice>
  </mc:AlternateContent>
  <xr:revisionPtr revIDLastSave="0" documentId="13_ncr:1_{69123A16-98D6-4207-8271-6DF9B6E624FD}" xr6:coauthVersionLast="47" xr6:coauthVersionMax="47" xr10:uidLastSave="{00000000-0000-0000-0000-000000000000}"/>
  <bookViews>
    <workbookView xWindow="-120" yWindow="-120" windowWidth="38640" windowHeight="21120" xr2:uid="{5325B205-8F1D-4D32-BE46-C9ED66CA2B6D}"/>
  </bookViews>
  <sheets>
    <sheet name="Sheet1" sheetId="1" r:id="rId1"/>
  </sheets>
  <definedNames>
    <definedName name="_xlnm.Print_Area" localSheetId="0">Sheet1!$A$1:$I$197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7" i="1" l="1"/>
  <c r="I197" i="1"/>
  <c r="G197" i="1"/>
  <c r="F197" i="1"/>
  <c r="E197" i="1"/>
  <c r="E30" i="1"/>
  <c r="G29" i="1"/>
  <c r="E29" i="1"/>
  <c r="F28" i="1"/>
  <c r="E28" i="1" s="1"/>
  <c r="E27" i="1"/>
  <c r="G26" i="1"/>
  <c r="E26" i="1" s="1"/>
  <c r="E25" i="1"/>
  <c r="F24" i="1"/>
  <c r="E24" i="1" s="1"/>
  <c r="F23" i="1"/>
  <c r="E23" i="1"/>
  <c r="G22" i="1"/>
  <c r="E22" i="1" s="1"/>
  <c r="E21" i="1"/>
  <c r="E20" i="1"/>
  <c r="E19" i="1"/>
  <c r="E18" i="1"/>
  <c r="E17" i="1"/>
  <c r="E16" i="1"/>
  <c r="E15" i="1"/>
  <c r="I14" i="1"/>
  <c r="G14" i="1"/>
  <c r="E13" i="1"/>
  <c r="E12" i="1"/>
  <c r="E11" i="1"/>
  <c r="F10" i="1"/>
  <c r="E10" i="1" s="1"/>
  <c r="G9" i="1"/>
  <c r="E9" i="1"/>
  <c r="G8" i="1"/>
  <c r="E8" i="1" s="1"/>
  <c r="G7" i="1"/>
  <c r="E7" i="1" s="1"/>
  <c r="E42" i="1"/>
  <c r="E41" i="1"/>
  <c r="E40" i="1"/>
  <c r="E39" i="1"/>
  <c r="G38" i="1"/>
  <c r="E38" i="1"/>
  <c r="G37" i="1"/>
  <c r="E37" i="1" s="1"/>
  <c r="E36" i="1"/>
  <c r="G35" i="1"/>
  <c r="E35" i="1" s="1"/>
  <c r="E34" i="1"/>
  <c r="E33" i="1"/>
  <c r="F32" i="1"/>
  <c r="E32" i="1" s="1"/>
  <c r="F31" i="1"/>
  <c r="E31" i="1" s="1"/>
  <c r="E14" i="1" l="1"/>
  <c r="E49" i="1"/>
  <c r="G48" i="1"/>
  <c r="E48" i="1" s="1"/>
  <c r="G47" i="1"/>
  <c r="E47" i="1" s="1"/>
  <c r="G46" i="1"/>
  <c r="E46" i="1" s="1"/>
  <c r="E45" i="1"/>
  <c r="E44" i="1"/>
  <c r="E43" i="1"/>
  <c r="E61" i="1"/>
  <c r="E60" i="1"/>
  <c r="E59" i="1"/>
  <c r="E58" i="1"/>
  <c r="G57" i="1"/>
  <c r="E57" i="1" s="1"/>
  <c r="E56" i="1"/>
  <c r="E55" i="1"/>
  <c r="E54" i="1"/>
  <c r="G53" i="1"/>
  <c r="E53" i="1" s="1"/>
  <c r="E52" i="1"/>
  <c r="E51" i="1"/>
  <c r="E50" i="1"/>
  <c r="F71" i="1"/>
  <c r="E71" i="1" s="1"/>
  <c r="E70" i="1"/>
  <c r="E69" i="1"/>
  <c r="E68" i="1"/>
  <c r="E65" i="1"/>
  <c r="E64" i="1"/>
  <c r="E63" i="1"/>
  <c r="E62" i="1"/>
  <c r="E76" i="1"/>
  <c r="E75" i="1"/>
  <c r="E74" i="1"/>
  <c r="G73" i="1"/>
  <c r="E73" i="1" s="1"/>
  <c r="E72" i="1"/>
  <c r="F86" i="1"/>
  <c r="E86" i="1" s="1"/>
  <c r="F85" i="1"/>
  <c r="E85" i="1" s="1"/>
  <c r="F84" i="1"/>
  <c r="E84" i="1" s="1"/>
  <c r="F83" i="1"/>
  <c r="E83" i="1" s="1"/>
  <c r="E82" i="1"/>
  <c r="E81" i="1"/>
  <c r="E80" i="1"/>
  <c r="G79" i="1"/>
  <c r="E79" i="1" s="1"/>
  <c r="E78" i="1"/>
  <c r="E77" i="1"/>
  <c r="E101" i="1"/>
  <c r="G100" i="1"/>
  <c r="E100" i="1" s="1"/>
  <c r="G99" i="1"/>
  <c r="E99" i="1" s="1"/>
  <c r="E98" i="1"/>
  <c r="E97" i="1"/>
  <c r="E96" i="1"/>
  <c r="F95" i="1"/>
  <c r="E95" i="1" s="1"/>
  <c r="E94" i="1"/>
  <c r="E93" i="1"/>
  <c r="E92" i="1"/>
  <c r="E91" i="1"/>
  <c r="E90" i="1"/>
  <c r="E89" i="1"/>
  <c r="F87" i="1"/>
  <c r="E87" i="1" s="1"/>
  <c r="E109" i="1" l="1"/>
  <c r="E108" i="1"/>
  <c r="E107" i="1"/>
  <c r="E106" i="1"/>
  <c r="E105" i="1"/>
  <c r="E104" i="1"/>
  <c r="E103" i="1"/>
  <c r="E102" i="1"/>
  <c r="F136" i="1" l="1"/>
  <c r="E136" i="1" s="1"/>
  <c r="E135" i="1"/>
  <c r="E134" i="1"/>
  <c r="E133" i="1"/>
  <c r="E132" i="1"/>
  <c r="G131" i="1"/>
  <c r="E131" i="1" s="1"/>
  <c r="E130" i="1"/>
  <c r="G129" i="1"/>
  <c r="F129" i="1"/>
  <c r="E128" i="1"/>
  <c r="E127" i="1"/>
  <c r="E126" i="1"/>
  <c r="E125" i="1"/>
  <c r="G124" i="1"/>
  <c r="E124" i="1" s="1"/>
  <c r="E123" i="1"/>
  <c r="E122" i="1"/>
  <c r="G121" i="1"/>
  <c r="E120" i="1"/>
  <c r="F119" i="1"/>
  <c r="E118" i="1"/>
  <c r="E117" i="1"/>
  <c r="E116" i="1"/>
  <c r="E115" i="1"/>
  <c r="E114" i="1"/>
  <c r="E113" i="1"/>
  <c r="E112" i="1"/>
  <c r="E111" i="1"/>
  <c r="E110" i="1"/>
  <c r="E129" i="1" l="1"/>
  <c r="E119" i="1"/>
  <c r="E121" i="1"/>
  <c r="E147" i="1"/>
  <c r="E146" i="1"/>
  <c r="E145" i="1"/>
  <c r="E144" i="1"/>
  <c r="E143" i="1"/>
  <c r="F142" i="1"/>
  <c r="E141" i="1"/>
  <c r="E140" i="1"/>
  <c r="E139" i="1"/>
  <c r="E137" i="1"/>
  <c r="E142" i="1" l="1"/>
  <c r="E184" i="1"/>
  <c r="E174" i="1"/>
  <c r="E173" i="1"/>
  <c r="E172" i="1"/>
  <c r="E171" i="1"/>
  <c r="E170" i="1"/>
  <c r="E169" i="1"/>
  <c r="G168" i="1"/>
  <c r="E168" i="1" s="1"/>
  <c r="E167" i="1"/>
  <c r="E166" i="1"/>
  <c r="E165" i="1"/>
  <c r="E164" i="1"/>
  <c r="F163" i="1"/>
  <c r="E163" i="1" s="1"/>
  <c r="E162" i="1"/>
  <c r="E161" i="1"/>
  <c r="E160" i="1"/>
  <c r="E159" i="1"/>
  <c r="E158" i="1"/>
  <c r="E157" i="1"/>
  <c r="E156" i="1"/>
  <c r="E155" i="1"/>
  <c r="E154" i="1"/>
  <c r="E153" i="1"/>
  <c r="E152" i="1"/>
  <c r="E151" i="1"/>
  <c r="G150" i="1"/>
  <c r="F150" i="1"/>
  <c r="E149" i="1"/>
  <c r="E148" i="1"/>
  <c r="E150" i="1" l="1"/>
  <c r="F183" i="1"/>
  <c r="E182" i="1"/>
  <c r="E181" i="1"/>
  <c r="E180" i="1"/>
  <c r="G179" i="1"/>
  <c r="E179" i="1" s="1"/>
  <c r="E178" i="1"/>
  <c r="E177" i="1"/>
  <c r="E176" i="1"/>
  <c r="E175" i="1"/>
  <c r="E183" i="1" l="1"/>
  <c r="E195" i="1"/>
  <c r="F194" i="1"/>
  <c r="F193" i="1"/>
  <c r="E193" i="1" s="1"/>
  <c r="G192" i="1"/>
  <c r="F192" i="1"/>
  <c r="E191" i="1"/>
  <c r="E190" i="1"/>
  <c r="G189" i="1"/>
  <c r="F189" i="1"/>
  <c r="E188" i="1"/>
  <c r="E187" i="1"/>
  <c r="E186" i="1"/>
  <c r="E185" i="1"/>
  <c r="E194" i="1" l="1"/>
  <c r="E192" i="1"/>
  <c r="E189" i="1"/>
  <c r="I2" i="1" l="1"/>
</calcChain>
</file>

<file path=xl/sharedStrings.xml><?xml version="1.0" encoding="utf-8"?>
<sst xmlns="http://schemas.openxmlformats.org/spreadsheetml/2006/main" count="587" uniqueCount="392">
  <si>
    <t>CIVIL WAGE PENALTY ASSESSMENTS_LAST 3 YEARS_LMCC</t>
  </si>
  <si>
    <t>Date:</t>
  </si>
  <si>
    <t>CASE ID</t>
  </si>
  <si>
    <t>CONTRACTOR</t>
  </si>
  <si>
    <t>PROJECT NAME / LOCATION</t>
  </si>
  <si>
    <t>DLSE DECISION 
RECEIVED</t>
  </si>
  <si>
    <t>AMOUNT COLLECTED CWPA</t>
  </si>
  <si>
    <t>WAGES DUE</t>
  </si>
  <si>
    <t>Penalties                 1775 &amp; 1813</t>
  </si>
  <si>
    <t>Penalties 1777.7</t>
  </si>
  <si>
    <t>Penalties          1776</t>
  </si>
  <si>
    <t>LA015</t>
  </si>
  <si>
    <t>POM730</t>
  </si>
  <si>
    <t xml:space="preserve">JPI Development Group, Inc. </t>
  </si>
  <si>
    <t>SD121</t>
  </si>
  <si>
    <t>SOC010</t>
  </si>
  <si>
    <t>KIM308</t>
  </si>
  <si>
    <t xml:space="preserve">P I E Con, Inc. </t>
  </si>
  <si>
    <t>RSB324</t>
  </si>
  <si>
    <t>Cooltec Refrigeration Corp</t>
  </si>
  <si>
    <t>BSM505</t>
  </si>
  <si>
    <t>SB427</t>
  </si>
  <si>
    <t>SLO401</t>
  </si>
  <si>
    <t>LA606</t>
  </si>
  <si>
    <t>LA248</t>
  </si>
  <si>
    <t>OC868</t>
  </si>
  <si>
    <t>VEN001</t>
  </si>
  <si>
    <t>TOTAL:</t>
  </si>
  <si>
    <t xml:space="preserve">Base Line Fire Protection, Inc. </t>
  </si>
  <si>
    <t xml:space="preserve">R Dependable Construction, Inc. </t>
  </si>
  <si>
    <t>Houalla Enterprises LTD dba Metro Builders &amp; Engineers Group</t>
  </si>
  <si>
    <t>Transfer Station Stormwater Diversion
9255 Jefferson Blvd
Culver City, CA 90250</t>
  </si>
  <si>
    <t xml:space="preserve">Leonida Bulders, Inc. </t>
  </si>
  <si>
    <t xml:space="preserve">Copper Hill Park Restroom and Play Area
Santa Clarita, CA </t>
  </si>
  <si>
    <t xml:space="preserve">Exceland Care Corporation </t>
  </si>
  <si>
    <t>JOC 1709
Mid Valley Comprehensive Health Center 1st Floor Refurbishment 
7515 Van Nuys Blvd., 
Van Nuys, CA 91405</t>
  </si>
  <si>
    <t>Jordan Conversion Head Start
171 W. Bort Street 
Long Beach, CA 90805</t>
  </si>
  <si>
    <t>Sean Khan Consulting Company, Inc. dba SKC Company</t>
  </si>
  <si>
    <t>Lease and Set up of Portables - Central Academy Interim Housing 
415 East G Street 
Ontario, CA 91764</t>
  </si>
  <si>
    <t xml:space="preserve">Access Pacific, Inc. </t>
  </si>
  <si>
    <t>Compton Creek Natural Park Phase 2
941 W. Cressey Street
Compton, CA 90220</t>
  </si>
  <si>
    <t>Luis Echeverria dba Final Touch Construction &amp; Design</t>
  </si>
  <si>
    <t>Unit Turns 
16150 &amp; 16190 Whittram Court
Fontana, CA 92335</t>
  </si>
  <si>
    <t xml:space="preserve">Stanton Utilities, Inc. </t>
  </si>
  <si>
    <t>Mt. SAC Business Technology Center and Language Learning Center 
1100 N. Grand Avenue 
Walnut, CA 91789</t>
  </si>
  <si>
    <t xml:space="preserve">California Commercial Pools, Inc. </t>
  </si>
  <si>
    <t>Newbury Park High School Pool Renovations 
456 N. Reino Road
Newbury Park, CA 91320</t>
  </si>
  <si>
    <t xml:space="preserve">Badger Meter, Inc. </t>
  </si>
  <si>
    <t>Water Meter Replacement and AMI Installation Services 
353 Santa Monica Drive 
Oxnard, CA 93035</t>
  </si>
  <si>
    <t xml:space="preserve">Infinity Plumbing Designs, Inc. </t>
  </si>
  <si>
    <t xml:space="preserve">Molina Park &amp; Off-Site Improvements
4951 Oregon Avenue, Del Amo Avenue 
Long Beach, CA </t>
  </si>
  <si>
    <t>Loma Visata Middle Schoo Kitchen Building A Alterations
11050 Arlington Avenue 
Riverside, CA 92505</t>
  </si>
  <si>
    <t xml:space="preserve">Action General Development Inc. </t>
  </si>
  <si>
    <t>Glendale Community College Increment 1 of PE Gym Replacement 
1500 N. Verdugo Road
Glendale, CA 91201</t>
  </si>
  <si>
    <t>Jam Fire Protection Inc.</t>
  </si>
  <si>
    <t xml:space="preserve">Ani Plumbing, Inc. </t>
  </si>
  <si>
    <t>Line Tech Contractors</t>
  </si>
  <si>
    <t xml:space="preserve">Crosby Plumbing, Inc. </t>
  </si>
  <si>
    <t xml:space="preserve">American Modular System, Inc. </t>
  </si>
  <si>
    <t xml:space="preserve">Splash Zone, Inc. </t>
  </si>
  <si>
    <t xml:space="preserve">Echo Development Inc. </t>
  </si>
  <si>
    <t xml:space="preserve">Hawaiian Air Corp., </t>
  </si>
  <si>
    <t xml:space="preserve">Performance Plumbing &amp; Mechanical,Inc. </t>
  </si>
  <si>
    <t>Scorpio Enterprises dba Aire-Masters Air Conditioning</t>
  </si>
  <si>
    <t>Skate Park Project
Clarkdale Ave and 221st Street, Northeast corner</t>
  </si>
  <si>
    <t>Robinson Park Recreation Center Renovation 
1081 N. Fair Oaks Avenue 
Pasadena, CA 91103</t>
  </si>
  <si>
    <t>El Roble Modular Building Additions
665 N. Mountain Avenue 
Claremont, CA 91711</t>
  </si>
  <si>
    <t xml:space="preserve">Olympic High School Modernization
721 Ocean Park Blvd., 
Santa Monica, CA 90405 </t>
  </si>
  <si>
    <t>Gold Coast Transit District Administration &amp; Operations Facility 
1901 Auto Center Drive
Oxnard, CA 93036</t>
  </si>
  <si>
    <t>New Construction - Educare Los Angeles at Long Beach
4840 Lemon Avenue 
Long Beach, CA 90807</t>
  </si>
  <si>
    <t>Ashwood Park Improvement          One W. Manchester Blved., 3rd Flr.
201 S Ash Ave, Inglewood, CA 90301
Inglewood, CA 90301</t>
  </si>
  <si>
    <t>HVAC @ Davis, College Park, and Pomona Schools
COSTA MESA, CA 92626</t>
  </si>
  <si>
    <t>South LA - Youth Activity League 
11911 S. Vermont aVenue 
Los Angeles, CA 90044</t>
  </si>
  <si>
    <t xml:space="preserve">ABNY General Engineering, Inc. </t>
  </si>
  <si>
    <t>ADA Access Improvements - Fred Hesse Park
29301 Hawthorne Blvd., 
Rancho Palos Verdes, CA 90275</t>
  </si>
  <si>
    <t xml:space="preserve">20/20 Plumbing &amp; Heating, Inc. </t>
  </si>
  <si>
    <t>Rolland Curtis West 
1077 W. 38th Street
Los Angeles, CA 90001</t>
  </si>
  <si>
    <t>0C868</t>
  </si>
  <si>
    <t xml:space="preserve">Matt Chlor, Inc. </t>
  </si>
  <si>
    <t>West Grove Valley Neighborhood Water Main Improvements 15-6447
West Grove Valley
Santa Ana, CA 92704</t>
  </si>
  <si>
    <t xml:space="preserve">Brightview Landscape Development, Inc. </t>
  </si>
  <si>
    <t>San Diego State University 
Engineering Interdisciplinary Sciences Bldg</t>
  </si>
  <si>
    <t xml:space="preserve">Horizons Construction Co International , Inc. </t>
  </si>
  <si>
    <t>Hayden Hall - Renovate Hayden Hall
1000 W. Foothill Blvd., 
Glendora, CA 91741</t>
  </si>
  <si>
    <t xml:space="preserve">Hasseler Backflow Prevention </t>
  </si>
  <si>
    <t>Backflow Prevention Services 
various locations within Rainbow Municipal Water District, San Diego</t>
  </si>
  <si>
    <t>Always Reliable Backflow</t>
  </si>
  <si>
    <t>Lapp's Backflow</t>
  </si>
  <si>
    <t>Temecula Valley Backflow</t>
  </si>
  <si>
    <t xml:space="preserve">General Pump Company, Inc. </t>
  </si>
  <si>
    <t>Well and Booster Pump Maintenance
Various locations, Santa Monica</t>
  </si>
  <si>
    <t xml:space="preserve">Boudreau Pipeline Corporation </t>
  </si>
  <si>
    <t xml:space="preserve">Molina Park &amp; Offsite Improvements 
4951 Oregon Avenue, Del Amo Avenue and Oregon Avenue Long Beach, CA </t>
  </si>
  <si>
    <t xml:space="preserve">FM Thomas Air Conditioning, Inc. </t>
  </si>
  <si>
    <t xml:space="preserve">HVAC Equipment Upgrade
Jurupa Vista Elementary School 
Colton High School </t>
  </si>
  <si>
    <t xml:space="preserve">Toyon Landscapes, Inc. </t>
  </si>
  <si>
    <t>Bellevue Santa Fe Charter New Construction &amp; Classroom Mod 
1401 San Luis Bay Drive
San Luis Obispo, CA 93401</t>
  </si>
  <si>
    <t xml:space="preserve">Stanek Constructors Inc. </t>
  </si>
  <si>
    <t>Cater Valve and Actuator Replacement 
630 Garden Street 
Santa Barbara, CA 93101</t>
  </si>
  <si>
    <t xml:space="preserve">Fischer, Inc. </t>
  </si>
  <si>
    <t>La Quinta Middle School Modernization 
78900 Aveue 50
La Quinta, CA 92253</t>
  </si>
  <si>
    <t xml:space="preserve">R Dependable Construction Inc. </t>
  </si>
  <si>
    <t>McAuliffe Middel School 
4112 Cerritos Ave
Los Alamitos CA 90720</t>
  </si>
  <si>
    <t>Construction 1 One Corp</t>
  </si>
  <si>
    <t>Marguerite Aquatics Complex Renovation
27474 Casa Del Sol
Mission Viejo, CA 92692</t>
  </si>
  <si>
    <t xml:space="preserve">DD System, Inc. </t>
  </si>
  <si>
    <t>Signal Hill Dog Park
2175 Cherry Avenue 
Signal Hill, CA 90755</t>
  </si>
  <si>
    <t xml:space="preserve">C C L Contracting Inc. </t>
  </si>
  <si>
    <t>Construction for Offiste Pipelines for the ILP N. Conversion 
15600 Sand Canyon Avenue
Irvine, CA 92168</t>
  </si>
  <si>
    <t>Dean's Certified Welding Inc</t>
  </si>
  <si>
    <t>Aptim Environmental &amp; Infrastructure</t>
  </si>
  <si>
    <t>LFG Coll Sys Exps - HDPE pipe fusion &amp; installation, and horizontal &amp; vertical well and road crossing construction 
31125 Iron Wood Ave, Moreno Valley
16411 Lamb Canyon Road, Beaumont
1420 High Grove Pass Rd, Riverside</t>
  </si>
  <si>
    <t>Facilities Management Shop # 8 Remodel 
200 S. Lena Road
San Bernardino, CA 92145</t>
  </si>
  <si>
    <t>Ponderosa Family Resource Center &amp; Park
Ponderosa Park,  Orange</t>
  </si>
  <si>
    <t xml:space="preserve">De La Riva Construction, Inc. </t>
  </si>
  <si>
    <t>Improvements to the Existing Burns CC 
5510 Clark Avenue 
Lakewood, CA 90711</t>
  </si>
  <si>
    <t xml:space="preserve">Monet Construction, Inc. </t>
  </si>
  <si>
    <t>Marchant Park Improvement
425 E. Juanita Avenue 
San Dimas, CA 91773</t>
  </si>
  <si>
    <t xml:space="preserve">Ritecon Plumbing </t>
  </si>
  <si>
    <t>Blue Hibiscus
1125 N. Detroit Street
West Hollywood, CA 90046</t>
  </si>
  <si>
    <t>OAT, Inc. (Olympic Air Tech)</t>
  </si>
  <si>
    <t>Citrus College Campus Center Renovation 
1000 W. Foothill Blvd., 
Glendora, CA 91741</t>
  </si>
  <si>
    <t xml:space="preserve">D &amp; B Fire Protection, Inc. </t>
  </si>
  <si>
    <t>Educare Los Angeles at Long Beach 
Barton ES FAC061617 
4840 Lemon Avenue 
Long Beach, CA 90807</t>
  </si>
  <si>
    <t>Plumbing Systems West</t>
  </si>
  <si>
    <t>Coachella City Library 
1515 Sixth Street 
Coachella, CA 92236</t>
  </si>
  <si>
    <t>KLD Construction Corp</t>
  </si>
  <si>
    <t>American Liberty Ball Bonds Renovation
14411 E. Telegraph Road 
Whittier CA 90604</t>
  </si>
  <si>
    <t>Colima Center
11546 Colima Road
Whittier, CA 90604</t>
  </si>
  <si>
    <t xml:space="preserve">Johnson Diversified, Inc. </t>
  </si>
  <si>
    <t>Home2Suites - Hotel
988 Via San Clemente
Montebello, CA 90640</t>
  </si>
  <si>
    <t xml:space="preserve">Southwest Environmental Inc. </t>
  </si>
  <si>
    <t>Multi-Family Toilet Direct Install
various locations in the City of Santa Monica</t>
  </si>
  <si>
    <t xml:space="preserve">Greentech Landscape, Inc. </t>
  </si>
  <si>
    <t>Pavement Improvements at Grant ES
1225 E. 64th Street
Long Beach, CA 90805</t>
  </si>
  <si>
    <t xml:space="preserve">Gem Construction Inc. </t>
  </si>
  <si>
    <t>Westlake Village Community Park Phase 2B
31107 Thousand Oaks Blvd., 
Westlake Village, CA 91362</t>
  </si>
  <si>
    <t xml:space="preserve">Donlon Plumbing, Inc. </t>
  </si>
  <si>
    <t>Dwire Modernization Phase III
3150 Via Marina Avenue 
Oxnard, CA 93035</t>
  </si>
  <si>
    <t xml:space="preserve">AFP Fire Protection, Inc. </t>
  </si>
  <si>
    <t>RCFPD Fire Training Center Increment 1
11285 Jersey Blvd., 
Rancho Cucamonga, CA 91730</t>
  </si>
  <si>
    <t>LAUS Canopies Renovation 
Platform 4-6
800 N. Alameda 
Los Angeles 9001</t>
  </si>
  <si>
    <t xml:space="preserve">Sunbelt Electrical Compay, Inc. </t>
  </si>
  <si>
    <t>Re-Bid La Mirada HS Interim PE Locker Bldg 
13520 Adelfa Drive
La Mirada, CA 90637</t>
  </si>
  <si>
    <t xml:space="preserve">First Class Plumbing, Inc. </t>
  </si>
  <si>
    <t>Sanitary Sewer Lateral at Rynerson Park
20711 Studabaker Road
Lakewood, CA 90711</t>
  </si>
  <si>
    <t>Mathews Incorporated</t>
  </si>
  <si>
    <t>Fire Station NO. 61
7440 La Palma Avenue 
Buena Park, CA 90620</t>
  </si>
  <si>
    <t xml:space="preserve">A Pine Company, Inc. </t>
  </si>
  <si>
    <t>B1, Basement, Install New SPECT/CT
101 The City Drive South, Bldg 27
Orange, CA 92868</t>
  </si>
  <si>
    <t>B1A, Basement, 1R Room # 15 Replacement 
101 The City Drive South Bldg 27
Ornage, CA 92868</t>
  </si>
  <si>
    <t xml:space="preserve">Justin Miller Plumbing </t>
  </si>
  <si>
    <t>Jefferson ES Sound Attenuation 
10322 Condon Avenue 
Lennox, CA 90304</t>
  </si>
  <si>
    <t xml:space="preserve">Retrofit Technology, Inc. </t>
  </si>
  <si>
    <t>Chiller NO. 2 Replacement 
5151 State University Drive 
Los Angeles, CA 90032</t>
  </si>
  <si>
    <t xml:space="preserve">Cody &amp; Noah Cosntruction Inc dba
Foster Construction </t>
  </si>
  <si>
    <t>To  Blvd., Wastewater Main Extension 
1690 E. Thousand Oaks, CA 
Thousand Oaks, CA 91362</t>
  </si>
  <si>
    <t>ETUSD - Frazier Park ES - Sewer Repairs
3149 San Carlos Trail
Frazier Park, CA 93243</t>
  </si>
  <si>
    <t xml:space="preserve">Cushman Contracting Corporation </t>
  </si>
  <si>
    <t>Miramar Lift Station 
1595 S. Miramar Avenue 
Santa Barbara, CA 93108</t>
  </si>
  <si>
    <t>Rusher Air Condtioning</t>
  </si>
  <si>
    <t>HVAC Replacement Auditorium 
2956 School Street
Simi Valley, CA 93065</t>
  </si>
  <si>
    <t xml:space="preserve">Stay - Green, Inc. </t>
  </si>
  <si>
    <t>Hart High School Infrastructure
24825 North Newhall Avenu 
Newhall, CA 91321</t>
  </si>
  <si>
    <t xml:space="preserve">ABC Builders, Inc. </t>
  </si>
  <si>
    <t>Ashwood Park Improvement
201 S. Ash Avenue 
Inglewood, CA 90301</t>
  </si>
  <si>
    <t xml:space="preserve">N S T Plumbing &amp; Fire Protection </t>
  </si>
  <si>
    <t>Interior Tenant Improvement at Family Center 
2740 Mountain View Road
El Monte, CA 91734</t>
  </si>
  <si>
    <t xml:space="preserve">Pyramid Building and Engineering, Inc. </t>
  </si>
  <si>
    <t>Alfred Harrell NO. 3 Sewer Lift Station Rehab
1501 Truxton Avenue
Bakersfield, CA 93301</t>
  </si>
  <si>
    <t xml:space="preserve">Consolidated Mechanical AC </t>
  </si>
  <si>
    <t>Compton Public Library Air Handler MOJ37
240 W. Compton Blvd., 
Compton, CA 90059</t>
  </si>
  <si>
    <t>H. Gomez Landscape &amp; Garden Service</t>
  </si>
  <si>
    <t>Gabrielino High School Campus Enrichment 
1327 S. San Gabriel Blvd., 
San Gabriel, CA 91776</t>
  </si>
  <si>
    <t>La Puente Park Improvements
501 Glendora Avenue 
La Puente, CA 91744</t>
  </si>
  <si>
    <t xml:space="preserve">Monet Construction Inc. </t>
  </si>
  <si>
    <t>Westminster High School Pool Replacement 
4325 Goldenwest Street 
Westminster, CA 92683</t>
  </si>
  <si>
    <t xml:space="preserve">Lucas Builders, Inc. </t>
  </si>
  <si>
    <t>Laurel Elementary Magnet School / Lagos de Moreno Park Upgrades 
200 S. Flower
Brea, CA 92821</t>
  </si>
  <si>
    <t xml:space="preserve">Exceland Care Construction </t>
  </si>
  <si>
    <t>JOC 1600 - RLANC
7601 Imperial Hwy 
Downey, CA 90242</t>
  </si>
  <si>
    <t xml:space="preserve">Pro - Craft Construction, Inc. </t>
  </si>
  <si>
    <t>Valley High School - Classroom Bldg 
1801 S. Greenville Street 
Santa Ana, CA 92704</t>
  </si>
  <si>
    <t xml:space="preserve">Blackstone Builders Inc. </t>
  </si>
  <si>
    <t>Middle Earth Showers
University of Irvine</t>
  </si>
  <si>
    <t xml:space="preserve">H2O Fire Protection Inc. </t>
  </si>
  <si>
    <t>Athens Vista Apartments 
1248-1314 W. 105th Street 
Los Angeles, CA 90044</t>
  </si>
  <si>
    <t>Air-Bree Heating &amp;  Air Conditioning</t>
  </si>
  <si>
    <t>Improvements to the Existing Burns Community Center 
5510 Clark Avenue 
Lakewood, CA 90711</t>
  </si>
  <si>
    <t xml:space="preserve">Radix Fire Protection, Inc. </t>
  </si>
  <si>
    <t>OCC Bid 2130 Starbucks Interior Renovaton 
270 Fairview Road
Costa Mesa, CA 92626</t>
  </si>
  <si>
    <t xml:space="preserve">Superior Air, Inc. </t>
  </si>
  <si>
    <t>West Hills Ph2 HVAC Replacement
8756 Mast Blvd., 
Santee, CA 92071</t>
  </si>
  <si>
    <t xml:space="preserve">Cooper River Holdings, Inc. dba Millennium Fire Protection </t>
  </si>
  <si>
    <t>Path Metro Villa 2 HCIDLA
320-340 Madison Avenue 
Los Angeles, CA 90001</t>
  </si>
  <si>
    <t>Pool Replacement &amp; Improvements
Westminster High School 
4325 Goldenwest Street 
Westminster, CA 92683</t>
  </si>
  <si>
    <t xml:space="preserve">316 Engineering and Construction Co, Inc. </t>
  </si>
  <si>
    <t>Baldwin Rose Family Veterans Housing 
9953 -10005 Rose Avenue 
El Monte, CA 91731</t>
  </si>
  <si>
    <t xml:space="preserve">Rick Allen Post dba Rick Post Welding </t>
  </si>
  <si>
    <t>Jimmy Durante Blvd., Bridge Water Pipeline
2240 Jimmy Durante Boulevard
Del Mar, CA 92014</t>
  </si>
  <si>
    <t>First Choice Landscape Corp</t>
  </si>
  <si>
    <t>The Nightingale
6218 Compton Avenue 
Los Angeles, CA 90001</t>
  </si>
  <si>
    <t xml:space="preserve">Cemas, Inc. </t>
  </si>
  <si>
    <t xml:space="preserve">Copper Hill Park Restroom and Play Area
City of Santa Clarita, CA </t>
  </si>
  <si>
    <t xml:space="preserve">Original Sid Blackman Plumbing </t>
  </si>
  <si>
    <t>Seeley ES - Gym Construction 
1812 W. Rio Vista Street 
Seeley, CA 92273</t>
  </si>
  <si>
    <t>Landscape Support Services</t>
  </si>
  <si>
    <t>Beverly Gardens Park Restoration Block 17-20
9641 Santa Monica Blvd., 
Beverly Hills, CA 90210</t>
  </si>
  <si>
    <t xml:space="preserve">Airite Heating and Air Conditioning, Inc. </t>
  </si>
  <si>
    <t>Miller Amphitheater
17004 Arrow Blvd., 
Fontana, CA 92335</t>
  </si>
  <si>
    <t xml:space="preserve">Tait Environmental Services, Inc. </t>
  </si>
  <si>
    <t>Non - OSHPD Central Chiller Plant / Electrical Plant
101 The City Drive South
Orange, CA 92868</t>
  </si>
  <si>
    <t xml:space="preserve">Custom Air Conditioning </t>
  </si>
  <si>
    <t>Police Faculty Building 
Irwindale, CA 91706</t>
  </si>
  <si>
    <t>ABA Air</t>
  </si>
  <si>
    <t>HVAC Services and Repairs thru 6-30-2019
1300 17th Street City Centre
Bakersfield, CA 93301</t>
  </si>
  <si>
    <t xml:space="preserve">Spiess Construction Co., Inc. </t>
  </si>
  <si>
    <t>Parshall Flume Installation at Wastewater Treatment Plant 
2401 El Camino Real
Arvin, CA 93203</t>
  </si>
  <si>
    <t>Anchor Plumbing</t>
  </si>
  <si>
    <t>Joshua Elementary School Mod of Cafeteria Bldg and Seismic Mitigation
43926 2nd Street, Ste. E
Lancaster, CA 93534</t>
  </si>
  <si>
    <t xml:space="preserve">Mega Air Co, Inc. </t>
  </si>
  <si>
    <t>Signal Hill Public Library 
2175 Cherry Avenue Lower Level
Signal Hill, CA 90755</t>
  </si>
  <si>
    <t xml:space="preserve">Creative Cooling Technologies, Inc. </t>
  </si>
  <si>
    <t>Cooling Tower Replacement 
700 E. Naples Court
Chula Vista, CA 91911</t>
  </si>
  <si>
    <t xml:space="preserve">Joseph Construction </t>
  </si>
  <si>
    <t>Student Center - Taft College
29 Cougar Court
Taft, CA 92368</t>
  </si>
  <si>
    <t xml:space="preserve">Hedrick Fire Protection </t>
  </si>
  <si>
    <t>Kitchen Modernization at Fremont ES
200 West Madison Avenue 
Montebello, CA 90640</t>
  </si>
  <si>
    <t xml:space="preserve"> A Pine Company </t>
  </si>
  <si>
    <t>B3, 1st Floor, Crisis Intervention Unit
101 The City Drive South Bldg 3
Orange, CA 92868</t>
  </si>
  <si>
    <t xml:space="preserve">Tomar Construction Inc. </t>
  </si>
  <si>
    <t>Commercial Industrial and Retail Space Building Construction 
6100 Hollister Avenue 
Santa Barbara, CA 93116</t>
  </si>
  <si>
    <t xml:space="preserve">J &amp; J Brothers Construction Company </t>
  </si>
  <si>
    <t>Irrigation Lateral Improvement  
Fillmore Street and 59th Street
Thermal, CA 92274</t>
  </si>
  <si>
    <t>Newest Construction Company</t>
  </si>
  <si>
    <t>Trasnbay Pump Station Evaluation &amp; Repairs Phase 2
1275 First Street
Cornado, CA 92118</t>
  </si>
  <si>
    <t>SL0401</t>
  </si>
  <si>
    <t xml:space="preserve">Quincon, Inc. </t>
  </si>
  <si>
    <t>Shandon Elementary School Kitchen Upgrade
301 S. 1st Street 
Shandon, CA 93461</t>
  </si>
  <si>
    <t xml:space="preserve">Base Line Fire Protection </t>
  </si>
  <si>
    <t>Da Vinci Hall Modernization 
855 North Vermont Avenue 
Los Angeles, CA 90029</t>
  </si>
  <si>
    <t xml:space="preserve">Dufau Landscape, Inc. </t>
  </si>
  <si>
    <t>Lease Lease Back for Marshall New Classroom Bldg
2900 Thurgood Marshall Drive 
Oxnard, CA 93036</t>
  </si>
  <si>
    <t xml:space="preserve">PEG Enterprise, Inc. </t>
  </si>
  <si>
    <t>Modular Classroom Bldg Installation at Flying Hills
1251 Finch Street
El Cajon, CA 92020</t>
  </si>
  <si>
    <t>UCLA 2nd Floor Imaging 
26585 Agoura Road
Calabasas, CA 91301</t>
  </si>
  <si>
    <t>California Solar Integrators</t>
  </si>
  <si>
    <t xml:space="preserve">BBC Rooters &amp; Plumbing , Inc. </t>
  </si>
  <si>
    <t>Roybal Learning Center 
1200 S. Colton Street 
Los Angeles, CA 90026</t>
  </si>
  <si>
    <t xml:space="preserve">Bali Construction Inc. </t>
  </si>
  <si>
    <t>Monsenor Oscar Romero Charter School 
2670 W. 11th Street 
Los Angeles, CA 90006</t>
  </si>
  <si>
    <t>R Brothers</t>
  </si>
  <si>
    <t>Gardena Early Education Center 
1350 West 177th Street 
Gardena, CA 90248</t>
  </si>
  <si>
    <t xml:space="preserve">Willkom, Inc. </t>
  </si>
  <si>
    <t>Los Angeles High School 
4650 W. Olympic Blvd., 
Los Angeles, CA 90019</t>
  </si>
  <si>
    <t xml:space="preserve">New Star Plumbing, Inc. </t>
  </si>
  <si>
    <t>Mid-Valley Comprehensive Health 1st Floor Refurbishment 1709-001
7515 Van Nuys Blvd., 
Van Nuys, CA 91405</t>
  </si>
  <si>
    <t>Bio II Marine Ecology Labs 1165-117 &amp; Fly Labs 3144 and 3154 Renovation
UCSB Campus, Santa Barbara</t>
  </si>
  <si>
    <t xml:space="preserve">Allinone Construction, Inc. </t>
  </si>
  <si>
    <t>Sierra Sandblasting &amp; Painting</t>
  </si>
  <si>
    <t>Temple City HS Phase 1B Pool Replacement Bldg 800 Modernization 
9501 Lemon Avenue 
Temple City, CA 91780</t>
  </si>
  <si>
    <t xml:space="preserve">First Class Plumbing Co., </t>
  </si>
  <si>
    <t>Anderson Park Improvement 
2229 Ernest Avenue 
Redondo Beach, CA 90278</t>
  </si>
  <si>
    <t>Pacific Lift and Equipment Company</t>
  </si>
  <si>
    <t>GCTD Administration &amp; Operations Facility 
1901 Auto Center Drive
Oxnard, CA 93036</t>
  </si>
  <si>
    <t xml:space="preserve">Matt-Chlor, Inc. </t>
  </si>
  <si>
    <t>Fire Camp 14 Life Safety Improvements 
35100 San Francisquito Canyon Road
Santa Clarita, CA 91390</t>
  </si>
  <si>
    <t xml:space="preserve">Tecno Fire Protection </t>
  </si>
  <si>
    <t>Swansea Park Senior Apartments PH2
5151 W. Romaine Street
Los Angeles, CA 90001</t>
  </si>
  <si>
    <t>Kenyon Plastering</t>
  </si>
  <si>
    <t>worker complaint, various sites</t>
  </si>
  <si>
    <t xml:space="preserve">Mark Harris Plumbing Co, Inc. </t>
  </si>
  <si>
    <t xml:space="preserve">Cornerstone  Place
230 South Sunshine Avenue 
El Cajon, CA </t>
  </si>
  <si>
    <t xml:space="preserve">G &amp; A Fire Protection </t>
  </si>
  <si>
    <t>Residence on Main 
6901/6917 Main Street
Los Angeles, CA 90003</t>
  </si>
  <si>
    <t xml:space="preserve">N R Development, Inc. </t>
  </si>
  <si>
    <t>Stephen Foster Elementary School Kitchen
5223 Bigelow Street
Lakewood, CA 90712</t>
  </si>
  <si>
    <t xml:space="preserve">Scott Michael, Inc. </t>
  </si>
  <si>
    <t>Grossmont High Event Center 
1100 Murray Drive
El Cajon, CA 92020</t>
  </si>
  <si>
    <t xml:space="preserve">GMZ Engineering, Inc. </t>
  </si>
  <si>
    <t xml:space="preserve">Excel Air Corporation </t>
  </si>
  <si>
    <t xml:space="preserve">D K Schmidt Plumbing </t>
  </si>
  <si>
    <t>Zephr Motel Conversion 
4370 &amp; 4380 Alvarado Canyon Road
San Diego, CA 92120</t>
  </si>
  <si>
    <t xml:space="preserve">Promise Energy, Inc. </t>
  </si>
  <si>
    <t>Florence Morehouse 
910 Florence Avenue 
Los Angeles, CA 90044</t>
  </si>
  <si>
    <t xml:space="preserve">Weber's Plumbing </t>
  </si>
  <si>
    <t>Tyson Street Beach Restroom 
198 South The Strand
Oceanside, CA 92054</t>
  </si>
  <si>
    <t xml:space="preserve">County Sanitation Company, Inc. dba
Stewart's &amp; Selzer Plumbing </t>
  </si>
  <si>
    <t>Sewer System Management 
Mission Canyon, Santa Barbara, CA 93101</t>
  </si>
  <si>
    <t xml:space="preserve">Airdyne A/C A Division of ARI 
Industries, Inc. </t>
  </si>
  <si>
    <t>1st Street Elementary School 
2820 E. First Street 
Los Angeles, CA 90033</t>
  </si>
  <si>
    <t>RT Contractor</t>
  </si>
  <si>
    <t>Central Park Restrooms
2000 Main Street 
Huntington Beach, CA 92648</t>
  </si>
  <si>
    <t>Facilities - Alberhill Site Utilities
545 Chaney Street 
Lake Elsinore, CA 92532</t>
  </si>
  <si>
    <t>The Stone Collector</t>
  </si>
  <si>
    <t>Aquatic Center Locker Room 
14001 Bellflower Blvd., 
Bellflower, CA 90706</t>
  </si>
  <si>
    <t xml:space="preserve">ACH Mechanical Contractor, Inc. </t>
  </si>
  <si>
    <t>Gompers Pre Academy
1005 47th Street 
San Diego, CA 92102</t>
  </si>
  <si>
    <t>The Adjul Corporation dba Lee Construction Company</t>
  </si>
  <si>
    <t>Bid 589 MC Stadium Road Water Line Replacement 
7075 Campus Road
Moorpark, CA 93021</t>
  </si>
  <si>
    <t xml:space="preserve">Johnson Diversified, Inc. dba Plumbing Solutions </t>
  </si>
  <si>
    <t>Jordan Downs Phase 1A
9901 S. Alameda Street
Los Angeles, CA 90002</t>
  </si>
  <si>
    <t xml:space="preserve">G S Heating &amp; Air Conditioning, Inc. </t>
  </si>
  <si>
    <t xml:space="preserve">G Phillips Plumbing, Inc. </t>
  </si>
  <si>
    <t>Jordan Downs Phase 1B
9901 S. Alameda Street 
Los Angeles, CA 90002</t>
  </si>
  <si>
    <t xml:space="preserve">T B Installation &amp; Equipment, Inc. </t>
  </si>
  <si>
    <t>District Community Education Complex
87-050 57th Avenue 
Thermal, CA 92274</t>
  </si>
  <si>
    <t xml:space="preserve">B &amp; A Fire Protection, Inc. </t>
  </si>
  <si>
    <t>Fire Station 1 Modernization and Expansion 
12222 Paramount Blvd.,
Downey, CA 90242</t>
  </si>
  <si>
    <t>J R Filanc Construction Company, Inc.</t>
  </si>
  <si>
    <t>Los Coyotes Water Reclamation Plant Stage 2-Unit 
16515 Piuma Avenue
Cerritos, CA 90703</t>
  </si>
  <si>
    <t xml:space="preserve">Kellys Underground Construction </t>
  </si>
  <si>
    <t>One Stop Student Services Center
18422 Bear Valley Road
Victorville, CA 92395</t>
  </si>
  <si>
    <t xml:space="preserve">YTI Enterprieses, Inc. </t>
  </si>
  <si>
    <t>Joint Administration Office Restroom Reconstruction 
1955 Workman Mill Road
Whittier, CA 90601</t>
  </si>
  <si>
    <t>Alternative Fire Protection Services</t>
  </si>
  <si>
    <t>The Lions Park Project
570 West 18th Street
Costa Mesa, CA 92627</t>
  </si>
  <si>
    <t xml:space="preserve">Champion Fire Systems, Inc. </t>
  </si>
  <si>
    <t>New Fire Station 104
26901 Golden Valley Road
Santa Clarita, CA 91351</t>
  </si>
  <si>
    <t xml:space="preserve">Rickey Gerald Washington </t>
  </si>
  <si>
    <t xml:space="preserve">Marco Plumbing and Construction </t>
  </si>
  <si>
    <t>LANI-Restroom Refurbishment #2
28241 La Paz Road
Laguna Niguel, CA 92677</t>
  </si>
  <si>
    <t xml:space="preserve">Westland Heating &amp; Air Conditioning, Inc. </t>
  </si>
  <si>
    <t>Building Renovation Reserve Center
296 East Third Street
San Bernardino, CA 92410</t>
  </si>
  <si>
    <t xml:space="preserve">Premier Landscape, Inc. </t>
  </si>
  <si>
    <t>Rowland High School Addition
2000 S. Otterbein Avenue 
Rowland Heights, CA 91748</t>
  </si>
  <si>
    <t xml:space="preserve">Redwood Plumbing and Engineering </t>
  </si>
  <si>
    <t>Hand Wash Sink Installation at Multiple Sites
Ontario, CA 91762</t>
  </si>
  <si>
    <t xml:space="preserve">Stanek Contractors, Inc. </t>
  </si>
  <si>
    <t>El Estero Wastewater Treatment Plant Secondary  Treatment Process Improvements
520 E. Yanonali Street 
Santa Barbara, CA 93103</t>
  </si>
  <si>
    <t xml:space="preserve">Bali Construction, Inc. </t>
  </si>
  <si>
    <t>Willowbrooks/Rosa Parks Station Improvements 
11720 Wilmington Avenue 
Los Angeles, CA 90059</t>
  </si>
  <si>
    <t>LA016</t>
  </si>
  <si>
    <t xml:space="preserve">Lucky J C Plumbing, Co, Inc. </t>
  </si>
  <si>
    <t>Swansea Park Senior Apartments Ph. 2
5151 W. Romaine Street
Los Angeles, CA 90001</t>
  </si>
  <si>
    <t xml:space="preserve">G.F. Garcia &amp; Sons, Inc. </t>
  </si>
  <si>
    <t>ME Site Work / Foundation for Modular Buildings
2555 Halcyon Road
Arroyo Grande, CA 93420</t>
  </si>
  <si>
    <t xml:space="preserve">TY Underground, Inc. </t>
  </si>
  <si>
    <t>Santa Ana Veterans Village
3312 W. First Street 
Santa Ana, CA 92703</t>
  </si>
  <si>
    <t>Baldwin and Rose Family Veteran Housing 
9953-10005 Rose Avenue 
El Monte, CA 91731</t>
  </si>
  <si>
    <t>Kern's, Inc. 
License 986739</t>
  </si>
  <si>
    <t>Parking Structure S Underground Utilities
Mount San Antonio College
Walnut, CA 91789</t>
  </si>
  <si>
    <t>Lead Builders, Inc. 
License 651851</t>
  </si>
  <si>
    <t>Fire Station 30 Phase 2 Remodel
325 W. Hillcrest Drive
Thousand Oaks, CA 91360</t>
  </si>
  <si>
    <t>K J I Plumbing, Inc 
License 808267</t>
  </si>
  <si>
    <t>Courson Arts Colony West 
931 E. Avenue Q-12
Palmdale, CA 93550</t>
  </si>
  <si>
    <t>ANI Contractors, Inc. 
License 996866</t>
  </si>
  <si>
    <t>Rowland High School Additions 
2000 S. Otterbein Avenue 
Rowland Heights, CA 91748</t>
  </si>
  <si>
    <t>F N Construction, Inc. 
License 905630</t>
  </si>
  <si>
    <t>Kaiser Air Conditioning and Sheet Metal, Inc. 
License 407980</t>
  </si>
  <si>
    <t>Carpinteria High School Campus Mod
4810 Foothill Road
Carpinteria, CA 93013</t>
  </si>
  <si>
    <t>USS Cal Builder's, Inc. 
License 65554</t>
  </si>
  <si>
    <t>Houghton Park Community Center 
6301 Myrtle Avenue 
Long Beach, CA 90805</t>
  </si>
  <si>
    <t>Dufau Landscape, Inc. 
License 823698</t>
  </si>
  <si>
    <t>McKinna K-5 Reconstruction 
1611 South J Street
Oxnard, CA 93033</t>
  </si>
  <si>
    <t>Superior Air, Inc. 
License 669421</t>
  </si>
  <si>
    <t>Surfside Race Place Concert Venue
22nd DAA Del Mar Paygrounds
Del Mar, CA 92014</t>
  </si>
  <si>
    <t>Pumpman, Inc. 
License 536459</t>
  </si>
  <si>
    <t>Water/Wastewater Pump Maintenance
1625 Appian Way
Santa Monica, CA 90401</t>
  </si>
  <si>
    <t>ACH Mechanical Contractors, Inc. 
License 780560</t>
  </si>
  <si>
    <t>Grossmont HS Event Center 
1100 Murray Drive
El Cajon, CA 92020</t>
  </si>
  <si>
    <t>B &amp; L Automatic Fire Protection, Inc. 
License 822807</t>
  </si>
  <si>
    <t>Kensington II
45348 &amp; 45350 32nd Street 
West Lancaster, CA 93536</t>
  </si>
  <si>
    <t>O.A.T., Inc. dba Olympic Air Tech
License 1014679</t>
  </si>
  <si>
    <t>HVAC Equipment and Roof Replacement CTE DSH Metropolitan
11401 Bloomfield Avenue 
Norwalk, CA 90650</t>
  </si>
  <si>
    <t>Tejon Constructions, Inc. 
License 445036</t>
  </si>
  <si>
    <t>A V Imagine I
44000 Sahuayo Street
Lancaster, CA 93535</t>
  </si>
  <si>
    <t>Dan Mayberry's Pipeline Construction, Inc. 
License 816582</t>
  </si>
  <si>
    <t>BHNC Underground Pipes
1900 E. Brundage Lane
Bakersfield, CA 93307</t>
  </si>
  <si>
    <t>MPI-Miller Plumbing, Inc. 
License 720581</t>
  </si>
  <si>
    <t>Bookstore Annex Retrofit
18111 Nordhoff Street
Northridge, CA 91330</t>
  </si>
  <si>
    <t>Sub-Zero Excavating, Inc. 
License 755935</t>
  </si>
  <si>
    <t>Building J Modernization 
4901 E. Carson Street
Long Beach, CA 90808</t>
  </si>
  <si>
    <t>Seed Landcare, Inc. 
License 1004223</t>
  </si>
  <si>
    <t>Woodworth-Monroe TK-5 Modular
10711 S. 10th Avenue 
Inglewood, CA 90301</t>
  </si>
  <si>
    <t>Hitt Plumbing, Inc. 
License 329061</t>
  </si>
  <si>
    <t>School District Sewer Line/ Tie In
12555 Navajo Road
Apple Valley, CA 92308</t>
  </si>
  <si>
    <t>Central Coast Engineering
License 1005461</t>
  </si>
  <si>
    <t>Westpark Restroom Rebuild 
450 W. Harrison Avenue
Ventura, CA 93001</t>
  </si>
  <si>
    <t>Fire Guard Corporation
License 847796</t>
  </si>
  <si>
    <t>Yorba Linda Public Library
4852 Lakeview
Yorba Linda, CA 92886</t>
  </si>
  <si>
    <t>Tierra Contracting
License 416114</t>
  </si>
  <si>
    <t>Sewer Main Replacement 
Kapalua Drive Sewer Main 
Santa Barbara</t>
  </si>
  <si>
    <t>Energy Control
License 536125</t>
  </si>
  <si>
    <t>Quality Environment, Inc. 
License 876494</t>
  </si>
  <si>
    <t>Tiverton House Interior Refurbishment 
909 Tiverton Avenue 
Los Angeles, CA 90024</t>
  </si>
  <si>
    <t>HHJ Construction Inc.
License 1019385</t>
  </si>
  <si>
    <t>Dr. Kim Medical Plaza
13563 Van Nuys Blvd. 
Pocoima, CA 91331</t>
  </si>
  <si>
    <t>Connor Air Conditioning &amp; Refrigration Inc.
License 403735</t>
  </si>
  <si>
    <t xml:space="preserve">Replacement of City Hall Rooftop Chiller
111 S. First Street 
Alhambra, CA 91801 </t>
  </si>
  <si>
    <t>Dagoberto Leyva dba Dale Plumbing
License 918082</t>
  </si>
  <si>
    <t>Police Locker Room Remodel
320 W. Newmark Avenue 
Monterey Park, CA 91754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</si>
</sst>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DA8A-4265-460E-AA82-CF5559E4A0FD}">
  <dimension ref="A1:I197"/>
  <sheetViews>
    <sheetView tabSelected="1" view="pageBreakPreview" topLeftCell="A185" zoomScale="96" zoomScaleNormal="75" zoomScaleSheetLayoutView="96" workbookViewId="0">
      <selection activeCell="M194" sqref="M194"/>
    </sheetView>
  </sheetViews>
  <sheetFormatPr defaultRowHeight="17.25" x14ac:dyDescent="0.3"/>
  <cols>
    <col min="1" max="1" width="18.5703125" style="2" customWidth="1"/>
    <col min="2" max="2" width="21.140625" style="2" customWidth="1"/>
    <col min="3" max="3" width="37.140625" style="15" customWidth="1"/>
    <col min="4" max="4" width="16.7109375" style="4" bestFit="1" customWidth="1"/>
    <col min="5" max="5" width="17.85546875" style="4" customWidth="1"/>
    <col min="6" max="6" width="18.42578125" style="4" bestFit="1" customWidth="1"/>
    <col min="7" max="7" width="17.85546875" style="4" bestFit="1" customWidth="1"/>
    <col min="8" max="8" width="19.140625" style="4" bestFit="1" customWidth="1"/>
    <col min="9" max="9" width="16.42578125" style="4" bestFit="1" customWidth="1"/>
    <col min="10" max="10" width="9.140625" style="2" customWidth="1"/>
    <col min="11" max="16384" width="9.140625" style="2"/>
  </cols>
  <sheetData>
    <row r="1" spans="1:9" ht="18.75" x14ac:dyDescent="0.3">
      <c r="A1" s="1"/>
      <c r="B1" s="22" t="s">
        <v>0</v>
      </c>
      <c r="C1" s="22"/>
      <c r="D1" s="22"/>
      <c r="E1" s="22"/>
      <c r="F1" s="22"/>
      <c r="G1" s="22"/>
      <c r="H1" s="22"/>
      <c r="I1" s="22"/>
    </row>
    <row r="2" spans="1:9" x14ac:dyDescent="0.3">
      <c r="A2" s="1"/>
      <c r="B2" s="3"/>
      <c r="C2" s="3"/>
      <c r="D2" s="3"/>
      <c r="E2" s="3"/>
      <c r="F2" s="3"/>
      <c r="G2" s="3"/>
      <c r="H2" s="4" t="s">
        <v>1</v>
      </c>
      <c r="I2" s="5">
        <f ca="1">TODAY()</f>
        <v>44736</v>
      </c>
    </row>
    <row r="3" spans="1:9" ht="51.75" x14ac:dyDescent="0.3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17" customFormat="1" ht="51.75" x14ac:dyDescent="0.3">
      <c r="A4" s="16" t="s">
        <v>20</v>
      </c>
      <c r="B4" s="9" t="s">
        <v>386</v>
      </c>
      <c r="C4" s="9" t="s">
        <v>387</v>
      </c>
      <c r="D4" s="10">
        <v>44729</v>
      </c>
      <c r="E4" s="11">
        <v>9612.82</v>
      </c>
      <c r="F4" s="11">
        <v>112.82</v>
      </c>
      <c r="G4" s="11">
        <v>560</v>
      </c>
      <c r="H4" s="11">
        <v>8940</v>
      </c>
      <c r="I4" s="11">
        <v>0</v>
      </c>
    </row>
    <row r="5" spans="1:9" ht="69" x14ac:dyDescent="0.3">
      <c r="A5" s="16" t="s">
        <v>12</v>
      </c>
      <c r="B5" s="9" t="s">
        <v>388</v>
      </c>
      <c r="C5" s="9" t="s">
        <v>389</v>
      </c>
      <c r="D5" s="10">
        <v>44680</v>
      </c>
      <c r="E5" s="11">
        <v>3818.35</v>
      </c>
      <c r="F5" s="11">
        <v>658.35</v>
      </c>
      <c r="G5" s="11">
        <v>2080</v>
      </c>
      <c r="H5" s="11">
        <v>1080</v>
      </c>
      <c r="I5" s="11">
        <v>0</v>
      </c>
    </row>
    <row r="6" spans="1:9" ht="51.75" x14ac:dyDescent="0.3">
      <c r="A6" s="16" t="s">
        <v>12</v>
      </c>
      <c r="B6" s="9" t="s">
        <v>390</v>
      </c>
      <c r="C6" s="9" t="s">
        <v>391</v>
      </c>
      <c r="D6" s="10">
        <v>44680</v>
      </c>
      <c r="E6" s="11">
        <v>9957.52</v>
      </c>
      <c r="F6" s="11">
        <v>7837.52</v>
      </c>
      <c r="G6" s="11">
        <v>1040</v>
      </c>
      <c r="H6" s="11">
        <v>1080</v>
      </c>
      <c r="I6" s="11">
        <v>0</v>
      </c>
    </row>
    <row r="7" spans="1:9" ht="69" x14ac:dyDescent="0.3">
      <c r="A7" s="16" t="s">
        <v>12</v>
      </c>
      <c r="B7" s="9" t="s">
        <v>340</v>
      </c>
      <c r="C7" s="9" t="s">
        <v>341</v>
      </c>
      <c r="D7" s="10">
        <v>44670</v>
      </c>
      <c r="E7" s="11">
        <f>F7+G7+H7+I7</f>
        <v>5071.91</v>
      </c>
      <c r="F7" s="11">
        <v>1636.91</v>
      </c>
      <c r="G7" s="11">
        <f>3160+275</f>
        <v>3435</v>
      </c>
      <c r="H7" s="11">
        <v>0</v>
      </c>
      <c r="I7" s="11">
        <v>0</v>
      </c>
    </row>
    <row r="8" spans="1:9" ht="51.75" x14ac:dyDescent="0.3">
      <c r="A8" s="16" t="s">
        <v>26</v>
      </c>
      <c r="B8" s="9" t="s">
        <v>342</v>
      </c>
      <c r="C8" s="9" t="s">
        <v>343</v>
      </c>
      <c r="D8" s="10">
        <v>44657</v>
      </c>
      <c r="E8" s="11">
        <f t="shared" ref="E8:E30" si="0">F8+G8+H8+I8</f>
        <v>183395.96</v>
      </c>
      <c r="F8" s="11">
        <v>49400.959999999999</v>
      </c>
      <c r="G8" s="11">
        <f>106920+22075</f>
        <v>128995</v>
      </c>
      <c r="H8" s="11">
        <v>5000</v>
      </c>
      <c r="I8" s="11">
        <v>0</v>
      </c>
    </row>
    <row r="9" spans="1:9" ht="51.75" x14ac:dyDescent="0.3">
      <c r="A9" s="16" t="s">
        <v>16</v>
      </c>
      <c r="B9" s="9" t="s">
        <v>344</v>
      </c>
      <c r="C9" s="9" t="s">
        <v>345</v>
      </c>
      <c r="D9" s="10">
        <v>44657</v>
      </c>
      <c r="E9" s="11">
        <f t="shared" si="0"/>
        <v>46174.6</v>
      </c>
      <c r="F9" s="11">
        <v>31149.599999999999</v>
      </c>
      <c r="G9" s="11">
        <f>14800+225</f>
        <v>15025</v>
      </c>
      <c r="H9" s="11">
        <v>0</v>
      </c>
      <c r="I9" s="11">
        <v>0</v>
      </c>
    </row>
    <row r="10" spans="1:9" ht="51.75" x14ac:dyDescent="0.3">
      <c r="A10" s="16" t="s">
        <v>12</v>
      </c>
      <c r="B10" s="9" t="s">
        <v>346</v>
      </c>
      <c r="C10" s="9" t="s">
        <v>347</v>
      </c>
      <c r="D10" s="10">
        <v>44657</v>
      </c>
      <c r="E10" s="11">
        <f t="shared" si="0"/>
        <v>32838.86</v>
      </c>
      <c r="F10" s="11">
        <f>1063.8+14275.06</f>
        <v>15338.859999999999</v>
      </c>
      <c r="G10" s="11">
        <v>12700</v>
      </c>
      <c r="H10" s="11">
        <v>0</v>
      </c>
      <c r="I10" s="11">
        <v>4800</v>
      </c>
    </row>
    <row r="11" spans="1:9" ht="51.75" x14ac:dyDescent="0.3">
      <c r="A11" s="16" t="s">
        <v>26</v>
      </c>
      <c r="B11" s="9" t="s">
        <v>348</v>
      </c>
      <c r="C11" s="9" t="s">
        <v>343</v>
      </c>
      <c r="D11" s="10">
        <v>44657</v>
      </c>
      <c r="E11" s="11">
        <f>F11+G11+H11+I11</f>
        <v>840</v>
      </c>
      <c r="F11" s="11">
        <v>0</v>
      </c>
      <c r="G11" s="11">
        <v>0</v>
      </c>
      <c r="H11" s="11">
        <v>840</v>
      </c>
      <c r="I11" s="11">
        <v>0</v>
      </c>
    </row>
    <row r="12" spans="1:9" ht="69" x14ac:dyDescent="0.3">
      <c r="A12" s="16" t="s">
        <v>21</v>
      </c>
      <c r="B12" s="9" t="s">
        <v>349</v>
      </c>
      <c r="C12" s="9" t="s">
        <v>350</v>
      </c>
      <c r="D12" s="10">
        <v>44657</v>
      </c>
      <c r="E12" s="11">
        <f t="shared" si="0"/>
        <v>120</v>
      </c>
      <c r="F12" s="11">
        <v>0</v>
      </c>
      <c r="G12" s="11">
        <v>0</v>
      </c>
      <c r="H12" s="11">
        <v>120</v>
      </c>
      <c r="I12" s="11">
        <v>0</v>
      </c>
    </row>
    <row r="13" spans="1:9" ht="51.75" x14ac:dyDescent="0.3">
      <c r="A13" s="16" t="s">
        <v>11</v>
      </c>
      <c r="B13" s="9" t="s">
        <v>351</v>
      </c>
      <c r="C13" s="9" t="s">
        <v>352</v>
      </c>
      <c r="D13" s="10">
        <v>44656</v>
      </c>
      <c r="E13" s="11">
        <f t="shared" si="0"/>
        <v>152455.45000000001</v>
      </c>
      <c r="F13" s="11">
        <v>23735.45</v>
      </c>
      <c r="G13" s="11">
        <v>100000</v>
      </c>
      <c r="H13" s="11">
        <v>28720</v>
      </c>
      <c r="I13" s="11">
        <v>0</v>
      </c>
    </row>
    <row r="14" spans="1:9" ht="51.75" x14ac:dyDescent="0.3">
      <c r="A14" s="16" t="s">
        <v>26</v>
      </c>
      <c r="B14" s="9" t="s">
        <v>353</v>
      </c>
      <c r="C14" s="9" t="s">
        <v>354</v>
      </c>
      <c r="D14" s="10">
        <v>44656</v>
      </c>
      <c r="E14" s="11">
        <f t="shared" si="0"/>
        <v>109139.76999999999</v>
      </c>
      <c r="F14" s="11">
        <v>45574.77</v>
      </c>
      <c r="G14" s="11">
        <f>16880+25</f>
        <v>16905</v>
      </c>
      <c r="H14" s="11">
        <v>28960</v>
      </c>
      <c r="I14" s="11">
        <f>9700+8000</f>
        <v>17700</v>
      </c>
    </row>
    <row r="15" spans="1:9" ht="51.75" x14ac:dyDescent="0.3">
      <c r="A15" s="16" t="s">
        <v>14</v>
      </c>
      <c r="B15" s="9" t="s">
        <v>355</v>
      </c>
      <c r="C15" s="9" t="s">
        <v>356</v>
      </c>
      <c r="D15" s="10">
        <v>44656</v>
      </c>
      <c r="E15" s="11">
        <f t="shared" si="0"/>
        <v>77400</v>
      </c>
      <c r="F15" s="11">
        <v>0</v>
      </c>
      <c r="G15" s="11">
        <v>0</v>
      </c>
      <c r="H15" s="11">
        <v>0</v>
      </c>
      <c r="I15" s="11">
        <v>77400</v>
      </c>
    </row>
    <row r="16" spans="1:9" ht="69" x14ac:dyDescent="0.3">
      <c r="A16" s="16" t="s">
        <v>20</v>
      </c>
      <c r="B16" s="9" t="s">
        <v>357</v>
      </c>
      <c r="C16" s="9" t="s">
        <v>358</v>
      </c>
      <c r="D16" s="10">
        <v>44656</v>
      </c>
      <c r="E16" s="11">
        <f t="shared" si="0"/>
        <v>49760</v>
      </c>
      <c r="F16" s="11">
        <v>0</v>
      </c>
      <c r="G16" s="11">
        <v>0</v>
      </c>
      <c r="H16" s="11">
        <v>49760</v>
      </c>
      <c r="I16" s="11">
        <v>0</v>
      </c>
    </row>
    <row r="17" spans="1:9" ht="51.75" x14ac:dyDescent="0.3">
      <c r="A17" s="16" t="s">
        <v>14</v>
      </c>
      <c r="B17" s="9" t="s">
        <v>359</v>
      </c>
      <c r="C17" s="9" t="s">
        <v>360</v>
      </c>
      <c r="D17" s="10">
        <v>44656</v>
      </c>
      <c r="E17" s="11">
        <f t="shared" si="0"/>
        <v>8120</v>
      </c>
      <c r="F17" s="11">
        <v>0</v>
      </c>
      <c r="G17" s="11">
        <v>0</v>
      </c>
      <c r="H17" s="11">
        <v>8120</v>
      </c>
      <c r="I17" s="11">
        <v>0</v>
      </c>
    </row>
    <row r="18" spans="1:9" ht="51.75" x14ac:dyDescent="0.3">
      <c r="A18" s="16" t="s">
        <v>20</v>
      </c>
      <c r="B18" s="9" t="s">
        <v>361</v>
      </c>
      <c r="C18" s="9" t="s">
        <v>362</v>
      </c>
      <c r="D18" s="10">
        <v>44656</v>
      </c>
      <c r="E18" s="11">
        <f t="shared" si="0"/>
        <v>7240</v>
      </c>
      <c r="F18" s="11">
        <v>0</v>
      </c>
      <c r="G18" s="11">
        <v>0</v>
      </c>
      <c r="H18" s="11">
        <v>7240</v>
      </c>
      <c r="I18" s="11">
        <v>0</v>
      </c>
    </row>
    <row r="19" spans="1:9" ht="86.25" x14ac:dyDescent="0.3">
      <c r="A19" s="16" t="s">
        <v>24</v>
      </c>
      <c r="B19" s="9" t="s">
        <v>363</v>
      </c>
      <c r="C19" s="9" t="s">
        <v>364</v>
      </c>
      <c r="D19" s="10">
        <v>44656</v>
      </c>
      <c r="E19" s="11">
        <f t="shared" si="0"/>
        <v>7000</v>
      </c>
      <c r="F19" s="11">
        <v>0</v>
      </c>
      <c r="G19" s="11">
        <v>0</v>
      </c>
      <c r="H19" s="11">
        <v>7000</v>
      </c>
      <c r="I19" s="11">
        <v>0</v>
      </c>
    </row>
    <row r="20" spans="1:9" ht="51.75" x14ac:dyDescent="0.3">
      <c r="A20" s="16" t="s">
        <v>20</v>
      </c>
      <c r="B20" s="9" t="s">
        <v>365</v>
      </c>
      <c r="C20" s="9" t="s">
        <v>366</v>
      </c>
      <c r="D20" s="10">
        <v>44656</v>
      </c>
      <c r="E20" s="11">
        <f t="shared" si="0"/>
        <v>6060</v>
      </c>
      <c r="F20" s="11">
        <v>0</v>
      </c>
      <c r="G20" s="11">
        <v>0</v>
      </c>
      <c r="H20" s="11">
        <v>6060</v>
      </c>
      <c r="I20" s="11">
        <v>0</v>
      </c>
    </row>
    <row r="21" spans="1:9" ht="69" x14ac:dyDescent="0.3">
      <c r="A21" s="16" t="s">
        <v>16</v>
      </c>
      <c r="B21" s="9" t="s">
        <v>367</v>
      </c>
      <c r="C21" s="9" t="s">
        <v>368</v>
      </c>
      <c r="D21" s="10">
        <v>44656</v>
      </c>
      <c r="E21" s="11">
        <f t="shared" si="0"/>
        <v>3466.54</v>
      </c>
      <c r="F21" s="11">
        <v>2386.54</v>
      </c>
      <c r="G21" s="11">
        <v>400</v>
      </c>
      <c r="H21" s="11">
        <v>680</v>
      </c>
      <c r="I21" s="11">
        <v>0</v>
      </c>
    </row>
    <row r="22" spans="1:9" ht="51.75" x14ac:dyDescent="0.3">
      <c r="A22" s="16" t="s">
        <v>20</v>
      </c>
      <c r="B22" s="9" t="s">
        <v>369</v>
      </c>
      <c r="C22" s="9" t="s">
        <v>370</v>
      </c>
      <c r="D22" s="10">
        <v>44656</v>
      </c>
      <c r="E22" s="11">
        <f t="shared" si="0"/>
        <v>3383.9700000000003</v>
      </c>
      <c r="F22" s="11">
        <v>263.97000000000003</v>
      </c>
      <c r="G22" s="11">
        <f>2770+350</f>
        <v>3120</v>
      </c>
      <c r="H22" s="11">
        <v>0</v>
      </c>
      <c r="I22" s="11">
        <v>0</v>
      </c>
    </row>
    <row r="23" spans="1:9" ht="51.75" x14ac:dyDescent="0.3">
      <c r="A23" s="16" t="s">
        <v>23</v>
      </c>
      <c r="B23" s="9" t="s">
        <v>371</v>
      </c>
      <c r="C23" s="9" t="s">
        <v>372</v>
      </c>
      <c r="D23" s="10">
        <v>44656</v>
      </c>
      <c r="E23" s="11">
        <f t="shared" si="0"/>
        <v>2887.66</v>
      </c>
      <c r="F23" s="11">
        <f>1456.88+320.78</f>
        <v>1777.66</v>
      </c>
      <c r="G23" s="11">
        <v>1110</v>
      </c>
      <c r="H23" s="11">
        <v>0</v>
      </c>
      <c r="I23" s="11">
        <v>0</v>
      </c>
    </row>
    <row r="24" spans="1:9" ht="51.75" x14ac:dyDescent="0.3">
      <c r="A24" s="16" t="s">
        <v>11</v>
      </c>
      <c r="B24" s="9" t="s">
        <v>373</v>
      </c>
      <c r="C24" s="9" t="s">
        <v>374</v>
      </c>
      <c r="D24" s="10">
        <v>44656</v>
      </c>
      <c r="E24" s="11">
        <f t="shared" si="0"/>
        <v>2056.9</v>
      </c>
      <c r="F24" s="11">
        <f>1787.92+28.98</f>
        <v>1816.9</v>
      </c>
      <c r="G24" s="11">
        <v>240</v>
      </c>
      <c r="H24" s="11">
        <v>0</v>
      </c>
      <c r="I24" s="11">
        <v>0</v>
      </c>
    </row>
    <row r="25" spans="1:9" ht="51.75" x14ac:dyDescent="0.3">
      <c r="A25" s="16" t="s">
        <v>18</v>
      </c>
      <c r="B25" s="9" t="s">
        <v>375</v>
      </c>
      <c r="C25" s="9" t="s">
        <v>376</v>
      </c>
      <c r="D25" s="10">
        <v>44656</v>
      </c>
      <c r="E25" s="11">
        <f t="shared" si="0"/>
        <v>1300</v>
      </c>
      <c r="F25" s="11">
        <v>0</v>
      </c>
      <c r="G25" s="11">
        <v>0</v>
      </c>
      <c r="H25" s="11">
        <v>1300</v>
      </c>
      <c r="I25" s="11">
        <v>0</v>
      </c>
    </row>
    <row r="26" spans="1:9" ht="51.75" x14ac:dyDescent="0.3">
      <c r="A26" s="16" t="s">
        <v>26</v>
      </c>
      <c r="B26" s="9" t="s">
        <v>377</v>
      </c>
      <c r="C26" s="9" t="s">
        <v>378</v>
      </c>
      <c r="D26" s="10">
        <v>44656</v>
      </c>
      <c r="E26" s="11">
        <f t="shared" si="0"/>
        <v>996.88</v>
      </c>
      <c r="F26" s="11">
        <v>461.88</v>
      </c>
      <c r="G26" s="11">
        <f>375+25</f>
        <v>400</v>
      </c>
      <c r="H26" s="11">
        <v>135</v>
      </c>
      <c r="I26" s="11">
        <v>0</v>
      </c>
    </row>
    <row r="27" spans="1:9" ht="51.75" x14ac:dyDescent="0.3">
      <c r="A27" s="16" t="s">
        <v>25</v>
      </c>
      <c r="B27" s="9" t="s">
        <v>379</v>
      </c>
      <c r="C27" s="9" t="s">
        <v>380</v>
      </c>
      <c r="D27" s="10">
        <v>44656</v>
      </c>
      <c r="E27" s="11">
        <f t="shared" si="0"/>
        <v>300</v>
      </c>
      <c r="F27" s="11">
        <v>0</v>
      </c>
      <c r="G27" s="11">
        <v>0</v>
      </c>
      <c r="H27" s="11">
        <v>300</v>
      </c>
      <c r="I27" s="11">
        <v>0</v>
      </c>
    </row>
    <row r="28" spans="1:9" ht="51.75" x14ac:dyDescent="0.3">
      <c r="A28" s="16" t="s">
        <v>21</v>
      </c>
      <c r="B28" s="9" t="s">
        <v>381</v>
      </c>
      <c r="C28" s="9" t="s">
        <v>382</v>
      </c>
      <c r="D28" s="10">
        <v>44656</v>
      </c>
      <c r="E28" s="11">
        <f t="shared" si="0"/>
        <v>172.64</v>
      </c>
      <c r="F28" s="11">
        <f>58.08+14.56</f>
        <v>72.64</v>
      </c>
      <c r="G28" s="11">
        <v>5</v>
      </c>
      <c r="H28" s="11">
        <v>95</v>
      </c>
      <c r="I28" s="11">
        <v>0</v>
      </c>
    </row>
    <row r="29" spans="1:9" ht="51.75" x14ac:dyDescent="0.3">
      <c r="A29" s="16" t="s">
        <v>11</v>
      </c>
      <c r="B29" s="9" t="s">
        <v>383</v>
      </c>
      <c r="C29" s="9" t="s">
        <v>352</v>
      </c>
      <c r="D29" s="10">
        <v>44637</v>
      </c>
      <c r="E29" s="11">
        <f t="shared" si="0"/>
        <v>53317.16</v>
      </c>
      <c r="F29" s="11">
        <v>36972.160000000003</v>
      </c>
      <c r="G29" s="11">
        <f>11400+25</f>
        <v>11425</v>
      </c>
      <c r="H29" s="11">
        <v>4920</v>
      </c>
      <c r="I29" s="11">
        <v>0</v>
      </c>
    </row>
    <row r="30" spans="1:9" ht="69" x14ac:dyDescent="0.3">
      <c r="A30" s="16" t="s">
        <v>20</v>
      </c>
      <c r="B30" s="9" t="s">
        <v>384</v>
      </c>
      <c r="C30" s="9" t="s">
        <v>385</v>
      </c>
      <c r="D30" s="10">
        <v>44636</v>
      </c>
      <c r="E30" s="11">
        <f t="shared" si="0"/>
        <v>800</v>
      </c>
      <c r="F30" s="11">
        <v>0</v>
      </c>
      <c r="G30" s="11">
        <v>0</v>
      </c>
      <c r="H30" s="11">
        <v>800</v>
      </c>
      <c r="I30" s="11">
        <v>0</v>
      </c>
    </row>
    <row r="31" spans="1:9" ht="51.75" x14ac:dyDescent="0.3">
      <c r="A31" s="16" t="s">
        <v>20</v>
      </c>
      <c r="B31" s="9" t="s">
        <v>317</v>
      </c>
      <c r="C31" s="9" t="s">
        <v>318</v>
      </c>
      <c r="D31" s="10">
        <v>44600</v>
      </c>
      <c r="E31" s="11">
        <f>F31+G31+H31+I31</f>
        <v>2606.4499999999998</v>
      </c>
      <c r="F31" s="11">
        <f>1179.65+226.8</f>
        <v>1406.45</v>
      </c>
      <c r="G31" s="11">
        <v>1200</v>
      </c>
      <c r="H31" s="11">
        <v>0</v>
      </c>
      <c r="I31" s="11">
        <v>0</v>
      </c>
    </row>
    <row r="32" spans="1:9" ht="51.75" x14ac:dyDescent="0.3">
      <c r="A32" s="16" t="s">
        <v>20</v>
      </c>
      <c r="B32" s="9" t="s">
        <v>319</v>
      </c>
      <c r="C32" s="9" t="s">
        <v>318</v>
      </c>
      <c r="D32" s="10">
        <v>44600</v>
      </c>
      <c r="E32" s="11">
        <f t="shared" ref="E32:E42" si="1">F32+G32+H32+I32</f>
        <v>4713.1399999999994</v>
      </c>
      <c r="F32" s="11">
        <f>453.14+1000</f>
        <v>1453.1399999999999</v>
      </c>
      <c r="G32" s="11">
        <v>780</v>
      </c>
      <c r="H32" s="11">
        <v>2480</v>
      </c>
      <c r="I32" s="11">
        <v>0</v>
      </c>
    </row>
    <row r="33" spans="1:9" ht="51.75" x14ac:dyDescent="0.3">
      <c r="A33" s="16" t="s">
        <v>25</v>
      </c>
      <c r="B33" s="9" t="s">
        <v>320</v>
      </c>
      <c r="C33" s="9" t="s">
        <v>321</v>
      </c>
      <c r="D33" s="10">
        <v>44595</v>
      </c>
      <c r="E33" s="11">
        <f t="shared" si="1"/>
        <v>340</v>
      </c>
      <c r="F33" s="11">
        <v>0</v>
      </c>
      <c r="G33" s="11">
        <v>0</v>
      </c>
      <c r="H33" s="11">
        <v>340</v>
      </c>
      <c r="I33" s="11">
        <v>0</v>
      </c>
    </row>
    <row r="34" spans="1:9" ht="69" x14ac:dyDescent="0.3">
      <c r="A34" s="16" t="s">
        <v>18</v>
      </c>
      <c r="B34" s="9" t="s">
        <v>322</v>
      </c>
      <c r="C34" s="9" t="s">
        <v>323</v>
      </c>
      <c r="D34" s="10">
        <v>44595</v>
      </c>
      <c r="E34" s="11">
        <f t="shared" si="1"/>
        <v>5760</v>
      </c>
      <c r="F34" s="11">
        <v>0</v>
      </c>
      <c r="G34" s="11">
        <v>0</v>
      </c>
      <c r="H34" s="11">
        <v>5760</v>
      </c>
      <c r="I34" s="11">
        <v>0</v>
      </c>
    </row>
    <row r="35" spans="1:9" ht="51.75" x14ac:dyDescent="0.3">
      <c r="A35" s="16" t="s">
        <v>12</v>
      </c>
      <c r="B35" s="9" t="s">
        <v>324</v>
      </c>
      <c r="C35" s="9" t="s">
        <v>325</v>
      </c>
      <c r="D35" s="10">
        <v>44592</v>
      </c>
      <c r="E35" s="11">
        <f t="shared" si="1"/>
        <v>29168.489999999998</v>
      </c>
      <c r="F35" s="11">
        <v>12968.49</v>
      </c>
      <c r="G35" s="11">
        <f>15780</f>
        <v>15780</v>
      </c>
      <c r="H35" s="11">
        <v>420</v>
      </c>
      <c r="I35" s="11">
        <v>0</v>
      </c>
    </row>
    <row r="36" spans="1:9" ht="51.75" x14ac:dyDescent="0.3">
      <c r="A36" s="16" t="s">
        <v>12</v>
      </c>
      <c r="B36" s="9" t="s">
        <v>326</v>
      </c>
      <c r="C36" s="9" t="s">
        <v>327</v>
      </c>
      <c r="D36" s="10">
        <v>44585</v>
      </c>
      <c r="E36" s="11">
        <f t="shared" si="1"/>
        <v>3993.84</v>
      </c>
      <c r="F36" s="11">
        <v>2193.84</v>
      </c>
      <c r="G36" s="11">
        <v>1100</v>
      </c>
      <c r="H36" s="11">
        <v>700</v>
      </c>
      <c r="I36" s="11">
        <v>0</v>
      </c>
    </row>
    <row r="37" spans="1:9" ht="86.25" x14ac:dyDescent="0.3">
      <c r="A37" s="16" t="s">
        <v>21</v>
      </c>
      <c r="B37" s="9" t="s">
        <v>328</v>
      </c>
      <c r="C37" s="9" t="s">
        <v>329</v>
      </c>
      <c r="D37" s="10">
        <v>44579</v>
      </c>
      <c r="E37" s="11">
        <f t="shared" si="1"/>
        <v>53828.2</v>
      </c>
      <c r="F37" s="11">
        <v>28803.200000000001</v>
      </c>
      <c r="G37" s="11">
        <f>25000+25</f>
        <v>25025</v>
      </c>
      <c r="H37" s="11">
        <v>0</v>
      </c>
      <c r="I37" s="11">
        <v>0</v>
      </c>
    </row>
    <row r="38" spans="1:9" ht="69" x14ac:dyDescent="0.3">
      <c r="A38" s="16" t="s">
        <v>23</v>
      </c>
      <c r="B38" s="9" t="s">
        <v>330</v>
      </c>
      <c r="C38" s="9" t="s">
        <v>331</v>
      </c>
      <c r="D38" s="10">
        <v>44573</v>
      </c>
      <c r="E38" s="11">
        <f t="shared" si="1"/>
        <v>863.56</v>
      </c>
      <c r="F38" s="11">
        <v>283.56</v>
      </c>
      <c r="G38" s="11">
        <f>430+150</f>
        <v>580</v>
      </c>
      <c r="H38" s="11">
        <v>0</v>
      </c>
      <c r="I38" s="11">
        <v>0</v>
      </c>
    </row>
    <row r="39" spans="1:9" ht="69" x14ac:dyDescent="0.3">
      <c r="A39" s="16" t="s">
        <v>332</v>
      </c>
      <c r="B39" s="9" t="s">
        <v>333</v>
      </c>
      <c r="C39" s="9" t="s">
        <v>334</v>
      </c>
      <c r="D39" s="10">
        <v>44568</v>
      </c>
      <c r="E39" s="11">
        <f t="shared" si="1"/>
        <v>38394.04</v>
      </c>
      <c r="F39" s="11">
        <v>14244.04</v>
      </c>
      <c r="G39" s="11">
        <v>11025</v>
      </c>
      <c r="H39" s="11">
        <v>13125</v>
      </c>
      <c r="I39" s="11">
        <v>0</v>
      </c>
    </row>
    <row r="40" spans="1:9" ht="69" x14ac:dyDescent="0.3">
      <c r="A40" s="16" t="s">
        <v>22</v>
      </c>
      <c r="B40" s="9" t="s">
        <v>335</v>
      </c>
      <c r="C40" s="9" t="s">
        <v>336</v>
      </c>
      <c r="D40" s="10">
        <v>44567</v>
      </c>
      <c r="E40" s="11">
        <f t="shared" si="1"/>
        <v>655</v>
      </c>
      <c r="F40" s="11">
        <v>0</v>
      </c>
      <c r="G40" s="11">
        <v>0</v>
      </c>
      <c r="H40" s="11">
        <v>655</v>
      </c>
      <c r="I40" s="11">
        <v>0</v>
      </c>
    </row>
    <row r="41" spans="1:9" ht="51.75" x14ac:dyDescent="0.3">
      <c r="A41" s="16" t="s">
        <v>25</v>
      </c>
      <c r="B41" s="9" t="s">
        <v>337</v>
      </c>
      <c r="C41" s="9" t="s">
        <v>338</v>
      </c>
      <c r="D41" s="10">
        <v>44547</v>
      </c>
      <c r="E41" s="11">
        <f t="shared" si="1"/>
        <v>8280</v>
      </c>
      <c r="F41" s="11">
        <v>0</v>
      </c>
      <c r="G41" s="11">
        <v>0</v>
      </c>
      <c r="H41" s="11">
        <v>8280</v>
      </c>
      <c r="I41" s="11">
        <v>0</v>
      </c>
    </row>
    <row r="42" spans="1:9" ht="69" x14ac:dyDescent="0.3">
      <c r="A42" s="16" t="s">
        <v>12</v>
      </c>
      <c r="B42" s="9" t="s">
        <v>28</v>
      </c>
      <c r="C42" s="9" t="s">
        <v>339</v>
      </c>
      <c r="D42" s="10">
        <v>44543</v>
      </c>
      <c r="E42" s="11">
        <f t="shared" si="1"/>
        <v>3939.7</v>
      </c>
      <c r="F42" s="11">
        <v>99.7</v>
      </c>
      <c r="G42" s="11">
        <v>0</v>
      </c>
      <c r="H42" s="11">
        <v>3840</v>
      </c>
      <c r="I42" s="11">
        <v>0</v>
      </c>
    </row>
    <row r="43" spans="1:9" ht="51.75" x14ac:dyDescent="0.3">
      <c r="A43" s="16" t="s">
        <v>11</v>
      </c>
      <c r="B43" s="9" t="s">
        <v>303</v>
      </c>
      <c r="C43" s="9" t="s">
        <v>304</v>
      </c>
      <c r="D43" s="10">
        <v>44536</v>
      </c>
      <c r="E43" s="11">
        <f>F43+G43+H43+I43</f>
        <v>91928.83</v>
      </c>
      <c r="F43" s="11">
        <v>53528.83</v>
      </c>
      <c r="G43" s="11">
        <v>24100</v>
      </c>
      <c r="H43" s="11">
        <v>14300</v>
      </c>
      <c r="I43" s="11">
        <v>0</v>
      </c>
    </row>
    <row r="44" spans="1:9" ht="69" x14ac:dyDescent="0.3">
      <c r="A44" s="16" t="s">
        <v>18</v>
      </c>
      <c r="B44" s="9" t="s">
        <v>305</v>
      </c>
      <c r="C44" s="9" t="s">
        <v>306</v>
      </c>
      <c r="D44" s="10">
        <v>44522</v>
      </c>
      <c r="E44" s="11">
        <f t="shared" ref="E44:E49" si="2">F44+G44+H44+I44</f>
        <v>978.8</v>
      </c>
      <c r="F44" s="11">
        <v>58.8</v>
      </c>
      <c r="G44" s="11">
        <v>0</v>
      </c>
      <c r="H44" s="11">
        <v>920</v>
      </c>
      <c r="I44" s="11">
        <v>0</v>
      </c>
    </row>
    <row r="45" spans="1:9" ht="69" x14ac:dyDescent="0.3">
      <c r="A45" s="16" t="s">
        <v>23</v>
      </c>
      <c r="B45" s="9" t="s">
        <v>307</v>
      </c>
      <c r="C45" s="9" t="s">
        <v>308</v>
      </c>
      <c r="D45" s="10">
        <v>44516</v>
      </c>
      <c r="E45" s="11">
        <f t="shared" si="2"/>
        <v>2280</v>
      </c>
      <c r="F45" s="11">
        <v>0</v>
      </c>
      <c r="G45" s="11">
        <v>0</v>
      </c>
      <c r="H45" s="11">
        <v>2280</v>
      </c>
      <c r="I45" s="11">
        <v>0</v>
      </c>
    </row>
    <row r="46" spans="1:9" ht="69" x14ac:dyDescent="0.3">
      <c r="A46" s="16" t="s">
        <v>24</v>
      </c>
      <c r="B46" s="9" t="s">
        <v>309</v>
      </c>
      <c r="C46" s="9" t="s">
        <v>310</v>
      </c>
      <c r="D46" s="10">
        <v>44515</v>
      </c>
      <c r="E46" s="11">
        <f t="shared" si="2"/>
        <v>45820.06</v>
      </c>
      <c r="F46" s="11">
        <v>19395.060000000001</v>
      </c>
      <c r="G46" s="11">
        <f>18600+25</f>
        <v>18625</v>
      </c>
      <c r="H46" s="11">
        <v>7800</v>
      </c>
      <c r="I46" s="11">
        <v>0</v>
      </c>
    </row>
    <row r="47" spans="1:9" ht="51.75" x14ac:dyDescent="0.3">
      <c r="A47" s="16" t="s">
        <v>18</v>
      </c>
      <c r="B47" s="9" t="s">
        <v>311</v>
      </c>
      <c r="C47" s="9" t="s">
        <v>312</v>
      </c>
      <c r="D47" s="10">
        <v>44508</v>
      </c>
      <c r="E47" s="11">
        <f t="shared" si="2"/>
        <v>26723.87</v>
      </c>
      <c r="F47" s="11">
        <v>8098.87</v>
      </c>
      <c r="G47" s="11">
        <f>17800+325</f>
        <v>18125</v>
      </c>
      <c r="H47" s="11">
        <v>500</v>
      </c>
      <c r="I47" s="11">
        <v>0</v>
      </c>
    </row>
    <row r="48" spans="1:9" ht="69" x14ac:dyDescent="0.3">
      <c r="A48" s="16" t="s">
        <v>12</v>
      </c>
      <c r="B48" s="9" t="s">
        <v>313</v>
      </c>
      <c r="C48" s="9" t="s">
        <v>314</v>
      </c>
      <c r="D48" s="10">
        <v>44505</v>
      </c>
      <c r="E48" s="11">
        <f t="shared" si="2"/>
        <v>24227.21</v>
      </c>
      <c r="F48" s="11">
        <v>5667.21</v>
      </c>
      <c r="G48" s="11">
        <f>2720+15840</f>
        <v>18560</v>
      </c>
      <c r="H48" s="11">
        <v>0</v>
      </c>
      <c r="I48" s="11">
        <v>0</v>
      </c>
    </row>
    <row r="49" spans="1:9" ht="51.75" x14ac:dyDescent="0.3">
      <c r="A49" s="16" t="s">
        <v>23</v>
      </c>
      <c r="B49" s="9" t="s">
        <v>315</v>
      </c>
      <c r="C49" s="9" t="s">
        <v>316</v>
      </c>
      <c r="D49" s="10">
        <v>44502</v>
      </c>
      <c r="E49" s="11">
        <f t="shared" si="2"/>
        <v>3000</v>
      </c>
      <c r="F49" s="11">
        <v>0</v>
      </c>
      <c r="G49" s="11">
        <v>0</v>
      </c>
      <c r="H49" s="11">
        <v>3000</v>
      </c>
      <c r="I49" s="11">
        <v>0</v>
      </c>
    </row>
    <row r="50" spans="1:9" ht="69" x14ac:dyDescent="0.3">
      <c r="A50" s="16" t="s">
        <v>14</v>
      </c>
      <c r="B50" s="9" t="s">
        <v>281</v>
      </c>
      <c r="C50" s="9" t="s">
        <v>282</v>
      </c>
      <c r="D50" s="10">
        <v>44482</v>
      </c>
      <c r="E50" s="11">
        <f t="shared" ref="E50:E61" si="3">F50+G50+H50+I50</f>
        <v>279.3</v>
      </c>
      <c r="F50" s="11">
        <v>279.3</v>
      </c>
      <c r="G50" s="11">
        <v>0</v>
      </c>
      <c r="H50" s="11">
        <v>0</v>
      </c>
      <c r="I50" s="11">
        <v>0</v>
      </c>
    </row>
    <row r="51" spans="1:9" ht="51.75" x14ac:dyDescent="0.3">
      <c r="A51" s="16" t="s">
        <v>11</v>
      </c>
      <c r="B51" s="9" t="s">
        <v>283</v>
      </c>
      <c r="C51" s="9" t="s">
        <v>284</v>
      </c>
      <c r="D51" s="10">
        <v>44481</v>
      </c>
      <c r="E51" s="11">
        <f t="shared" si="3"/>
        <v>4800</v>
      </c>
      <c r="F51" s="11">
        <v>0</v>
      </c>
      <c r="G51" s="11">
        <v>4800</v>
      </c>
      <c r="H51" s="11">
        <v>0</v>
      </c>
      <c r="I51" s="11">
        <v>0</v>
      </c>
    </row>
    <row r="52" spans="1:9" ht="51.75" x14ac:dyDescent="0.3">
      <c r="A52" s="16" t="s">
        <v>14</v>
      </c>
      <c r="B52" s="9" t="s">
        <v>285</v>
      </c>
      <c r="C52" s="9" t="s">
        <v>286</v>
      </c>
      <c r="D52" s="10">
        <v>44481</v>
      </c>
      <c r="E52" s="11">
        <f t="shared" si="3"/>
        <v>3400</v>
      </c>
      <c r="F52" s="11">
        <v>0</v>
      </c>
      <c r="G52" s="11">
        <v>0</v>
      </c>
      <c r="H52" s="11">
        <v>3400</v>
      </c>
      <c r="I52" s="11">
        <v>0</v>
      </c>
    </row>
    <row r="53" spans="1:9" ht="69" x14ac:dyDescent="0.3">
      <c r="A53" s="16" t="s">
        <v>21</v>
      </c>
      <c r="B53" s="9" t="s">
        <v>287</v>
      </c>
      <c r="C53" s="9" t="s">
        <v>288</v>
      </c>
      <c r="D53" s="10">
        <v>44481</v>
      </c>
      <c r="E53" s="11">
        <f t="shared" si="3"/>
        <v>19781.8</v>
      </c>
      <c r="F53" s="11">
        <v>3856.8</v>
      </c>
      <c r="G53" s="11">
        <f>1040+75</f>
        <v>1115</v>
      </c>
      <c r="H53" s="11">
        <v>14810</v>
      </c>
      <c r="I53" s="11">
        <v>0</v>
      </c>
    </row>
    <row r="54" spans="1:9" ht="51.75" x14ac:dyDescent="0.3">
      <c r="A54" s="16" t="s">
        <v>11</v>
      </c>
      <c r="B54" s="9" t="s">
        <v>289</v>
      </c>
      <c r="C54" s="9" t="s">
        <v>290</v>
      </c>
      <c r="D54" s="10">
        <v>44481</v>
      </c>
      <c r="E54" s="11">
        <f t="shared" si="3"/>
        <v>160</v>
      </c>
      <c r="F54" s="11">
        <v>0</v>
      </c>
      <c r="G54" s="11">
        <v>0</v>
      </c>
      <c r="H54" s="11">
        <v>160</v>
      </c>
      <c r="I54" s="11">
        <v>0</v>
      </c>
    </row>
    <row r="55" spans="1:9" ht="51.75" x14ac:dyDescent="0.3">
      <c r="A55" s="16" t="s">
        <v>25</v>
      </c>
      <c r="B55" s="9" t="s">
        <v>291</v>
      </c>
      <c r="C55" s="9" t="s">
        <v>292</v>
      </c>
      <c r="D55" s="10">
        <v>44480</v>
      </c>
      <c r="E55" s="11">
        <f t="shared" si="3"/>
        <v>8026.85</v>
      </c>
      <c r="F55" s="11">
        <v>2486.85</v>
      </c>
      <c r="G55" s="11">
        <v>420</v>
      </c>
      <c r="H55" s="11">
        <v>5120</v>
      </c>
      <c r="I55" s="11">
        <v>0</v>
      </c>
    </row>
    <row r="56" spans="1:9" ht="51.75" x14ac:dyDescent="0.3">
      <c r="A56" s="16" t="s">
        <v>23</v>
      </c>
      <c r="B56" s="9" t="s">
        <v>13</v>
      </c>
      <c r="C56" s="9" t="s">
        <v>293</v>
      </c>
      <c r="D56" s="10">
        <v>44480</v>
      </c>
      <c r="E56" s="11">
        <f t="shared" si="3"/>
        <v>6160</v>
      </c>
      <c r="F56" s="11">
        <v>0</v>
      </c>
      <c r="G56" s="11">
        <v>0</v>
      </c>
      <c r="H56" s="11">
        <v>6160</v>
      </c>
      <c r="I56" s="11">
        <v>0</v>
      </c>
    </row>
    <row r="57" spans="1:9" ht="51.75" x14ac:dyDescent="0.3">
      <c r="A57" s="16" t="s">
        <v>12</v>
      </c>
      <c r="B57" s="9" t="s">
        <v>294</v>
      </c>
      <c r="C57" s="9" t="s">
        <v>295</v>
      </c>
      <c r="D57" s="10">
        <v>44480</v>
      </c>
      <c r="E57" s="11">
        <f t="shared" si="3"/>
        <v>240137.44</v>
      </c>
      <c r="F57" s="11">
        <v>76227.44</v>
      </c>
      <c r="G57" s="11">
        <f>68880+350</f>
        <v>69230</v>
      </c>
      <c r="H57" s="11">
        <v>31680</v>
      </c>
      <c r="I57" s="11">
        <v>63000</v>
      </c>
    </row>
    <row r="58" spans="1:9" ht="51.75" x14ac:dyDescent="0.3">
      <c r="A58" s="16" t="s">
        <v>14</v>
      </c>
      <c r="B58" s="9" t="s">
        <v>296</v>
      </c>
      <c r="C58" s="9" t="s">
        <v>297</v>
      </c>
      <c r="D58" s="10">
        <v>44480</v>
      </c>
      <c r="E58" s="11">
        <f t="shared" si="3"/>
        <v>12320</v>
      </c>
      <c r="F58" s="11">
        <v>0</v>
      </c>
      <c r="G58" s="11">
        <v>0</v>
      </c>
      <c r="H58" s="11">
        <v>12320</v>
      </c>
      <c r="I58" s="11">
        <v>0</v>
      </c>
    </row>
    <row r="59" spans="1:9" ht="69" x14ac:dyDescent="0.3">
      <c r="A59" s="16" t="s">
        <v>26</v>
      </c>
      <c r="B59" s="9" t="s">
        <v>298</v>
      </c>
      <c r="C59" s="9" t="s">
        <v>299</v>
      </c>
      <c r="D59" s="10">
        <v>44480</v>
      </c>
      <c r="E59" s="11">
        <f t="shared" si="3"/>
        <v>404.94</v>
      </c>
      <c r="F59" s="11">
        <v>144.94</v>
      </c>
      <c r="G59" s="11">
        <v>125</v>
      </c>
      <c r="H59" s="11">
        <v>135</v>
      </c>
      <c r="I59" s="11">
        <v>0</v>
      </c>
    </row>
    <row r="60" spans="1:9" ht="51.75" x14ac:dyDescent="0.3">
      <c r="A60" s="16" t="s">
        <v>11</v>
      </c>
      <c r="B60" s="9" t="s">
        <v>300</v>
      </c>
      <c r="C60" s="9" t="s">
        <v>301</v>
      </c>
      <c r="D60" s="10">
        <v>44470</v>
      </c>
      <c r="E60" s="11">
        <f t="shared" si="3"/>
        <v>16920</v>
      </c>
      <c r="F60" s="11">
        <v>0</v>
      </c>
      <c r="G60" s="11">
        <v>0</v>
      </c>
      <c r="H60" s="11">
        <v>16920</v>
      </c>
      <c r="I60" s="11">
        <v>0</v>
      </c>
    </row>
    <row r="61" spans="1:9" ht="86.25" x14ac:dyDescent="0.3">
      <c r="A61" s="16" t="s">
        <v>20</v>
      </c>
      <c r="B61" s="9" t="s">
        <v>302</v>
      </c>
      <c r="C61" s="9" t="s">
        <v>53</v>
      </c>
      <c r="D61" s="10">
        <v>44463</v>
      </c>
      <c r="E61" s="11">
        <f t="shared" si="3"/>
        <v>6468.5</v>
      </c>
      <c r="F61" s="11">
        <v>28.5</v>
      </c>
      <c r="G61" s="11">
        <v>0</v>
      </c>
      <c r="H61" s="11">
        <v>6440</v>
      </c>
      <c r="I61" s="11">
        <v>0</v>
      </c>
    </row>
    <row r="62" spans="1:9" ht="69" x14ac:dyDescent="0.3">
      <c r="A62" s="16" t="s">
        <v>26</v>
      </c>
      <c r="B62" s="9" t="s">
        <v>263</v>
      </c>
      <c r="C62" s="9" t="s">
        <v>264</v>
      </c>
      <c r="D62" s="10">
        <v>44439</v>
      </c>
      <c r="E62" s="11">
        <f>F62+G62+H62+I62</f>
        <v>13282</v>
      </c>
      <c r="F62" s="11">
        <v>5072</v>
      </c>
      <c r="G62" s="11">
        <v>840</v>
      </c>
      <c r="H62" s="11">
        <v>7370</v>
      </c>
      <c r="I62" s="11">
        <v>0</v>
      </c>
    </row>
    <row r="63" spans="1:9" ht="86.25" x14ac:dyDescent="0.3">
      <c r="A63" s="16" t="s">
        <v>20</v>
      </c>
      <c r="B63" s="9" t="s">
        <v>265</v>
      </c>
      <c r="C63" s="9" t="s">
        <v>266</v>
      </c>
      <c r="D63" s="10">
        <v>44434</v>
      </c>
      <c r="E63" s="11">
        <f>F63+G63+H63+I63</f>
        <v>2971.54</v>
      </c>
      <c r="F63" s="11">
        <v>511.54</v>
      </c>
      <c r="G63" s="11">
        <v>80</v>
      </c>
      <c r="H63" s="11">
        <v>2380</v>
      </c>
      <c r="I63" s="11">
        <v>0</v>
      </c>
    </row>
    <row r="64" spans="1:9" ht="69" x14ac:dyDescent="0.3">
      <c r="A64" s="16" t="s">
        <v>23</v>
      </c>
      <c r="B64" s="9" t="s">
        <v>267</v>
      </c>
      <c r="C64" s="9" t="s">
        <v>268</v>
      </c>
      <c r="D64" s="10">
        <v>44434</v>
      </c>
      <c r="E64" s="11">
        <f>F64+G64+H64+I64</f>
        <v>9905.6</v>
      </c>
      <c r="F64" s="11">
        <v>45.6</v>
      </c>
      <c r="G64" s="11">
        <v>0</v>
      </c>
      <c r="H64" s="11">
        <v>9860</v>
      </c>
      <c r="I64" s="11">
        <v>0</v>
      </c>
    </row>
    <row r="65" spans="1:9" x14ac:dyDescent="0.3">
      <c r="A65" s="16"/>
      <c r="B65" s="9" t="s">
        <v>269</v>
      </c>
      <c r="C65" s="9" t="s">
        <v>270</v>
      </c>
      <c r="D65" s="10">
        <v>44429</v>
      </c>
      <c r="E65" s="11">
        <f>750+3000+750+875+3000+1000</f>
        <v>9375</v>
      </c>
      <c r="F65" s="11">
        <v>0</v>
      </c>
      <c r="G65" s="11">
        <v>0</v>
      </c>
      <c r="H65" s="11">
        <v>0</v>
      </c>
      <c r="I65" s="11">
        <v>0</v>
      </c>
    </row>
    <row r="66" spans="1:9" ht="51.75" x14ac:dyDescent="0.3">
      <c r="A66" s="16" t="s">
        <v>14</v>
      </c>
      <c r="B66" s="9" t="s">
        <v>271</v>
      </c>
      <c r="C66" s="9" t="s">
        <v>272</v>
      </c>
      <c r="D66" s="10">
        <v>44428</v>
      </c>
      <c r="E66" s="11">
        <v>8640</v>
      </c>
      <c r="F66" s="11">
        <v>0</v>
      </c>
      <c r="G66" s="11">
        <v>8640</v>
      </c>
      <c r="H66" s="11">
        <v>0</v>
      </c>
      <c r="I66" s="11">
        <v>0</v>
      </c>
    </row>
    <row r="67" spans="1:9" ht="51.75" x14ac:dyDescent="0.3">
      <c r="A67" s="16" t="s">
        <v>23</v>
      </c>
      <c r="B67" s="9" t="s">
        <v>273</v>
      </c>
      <c r="C67" s="9" t="s">
        <v>274</v>
      </c>
      <c r="D67" s="10">
        <v>44418</v>
      </c>
      <c r="E67" s="11">
        <v>5289.2</v>
      </c>
      <c r="F67" s="11"/>
      <c r="G67" s="11"/>
      <c r="H67" s="11"/>
      <c r="I67" s="11"/>
    </row>
    <row r="68" spans="1:9" ht="69" x14ac:dyDescent="0.3">
      <c r="A68" s="16" t="s">
        <v>12</v>
      </c>
      <c r="B68" s="9" t="s">
        <v>275</v>
      </c>
      <c r="C68" s="9" t="s">
        <v>276</v>
      </c>
      <c r="D68" s="10">
        <v>44417</v>
      </c>
      <c r="E68" s="11">
        <f>F68+G68+H68+I68</f>
        <v>16608.760000000002</v>
      </c>
      <c r="F68" s="11">
        <v>1408.76</v>
      </c>
      <c r="G68" s="11">
        <v>6200</v>
      </c>
      <c r="H68" s="11">
        <v>9000</v>
      </c>
      <c r="I68" s="11">
        <v>0</v>
      </c>
    </row>
    <row r="69" spans="1:9" ht="51.75" x14ac:dyDescent="0.3">
      <c r="A69" s="16" t="s">
        <v>14</v>
      </c>
      <c r="B69" s="9" t="s">
        <v>277</v>
      </c>
      <c r="C69" s="9" t="s">
        <v>278</v>
      </c>
      <c r="D69" s="10">
        <v>44412</v>
      </c>
      <c r="E69" s="11">
        <f>F69+G69+H69+I69</f>
        <v>3194.0699999999997</v>
      </c>
      <c r="F69" s="11">
        <v>1674.07</v>
      </c>
      <c r="G69" s="11">
        <v>1520</v>
      </c>
      <c r="H69" s="11">
        <v>0</v>
      </c>
      <c r="I69" s="11">
        <v>0</v>
      </c>
    </row>
    <row r="70" spans="1:9" ht="86.25" x14ac:dyDescent="0.3">
      <c r="A70" s="16" t="s">
        <v>20</v>
      </c>
      <c r="B70" s="9" t="s">
        <v>279</v>
      </c>
      <c r="C70" s="9" t="s">
        <v>266</v>
      </c>
      <c r="D70" s="10">
        <v>44410</v>
      </c>
      <c r="E70" s="11">
        <f>F70+G70+H70+I70</f>
        <v>8331.94</v>
      </c>
      <c r="F70" s="11">
        <v>1251.94</v>
      </c>
      <c r="G70" s="11">
        <v>1050</v>
      </c>
      <c r="H70" s="11">
        <v>6030</v>
      </c>
      <c r="I70" s="11">
        <v>0</v>
      </c>
    </row>
    <row r="71" spans="1:9" ht="51.75" x14ac:dyDescent="0.3">
      <c r="A71" s="16" t="s">
        <v>14</v>
      </c>
      <c r="B71" s="9" t="s">
        <v>280</v>
      </c>
      <c r="C71" s="9" t="s">
        <v>272</v>
      </c>
      <c r="D71" s="10">
        <v>44410</v>
      </c>
      <c r="E71" s="11">
        <f>F71+G71+H71+I71</f>
        <v>172536.14</v>
      </c>
      <c r="F71" s="11">
        <f>53116.14+9600+8000</f>
        <v>70716.14</v>
      </c>
      <c r="G71" s="11">
        <v>29820</v>
      </c>
      <c r="H71" s="11">
        <v>0</v>
      </c>
      <c r="I71" s="11">
        <v>72000</v>
      </c>
    </row>
    <row r="72" spans="1:9" ht="69" x14ac:dyDescent="0.3">
      <c r="A72" s="16" t="s">
        <v>20</v>
      </c>
      <c r="B72" s="9" t="s">
        <v>255</v>
      </c>
      <c r="C72" s="9" t="s">
        <v>256</v>
      </c>
      <c r="D72" s="10">
        <v>44358</v>
      </c>
      <c r="E72" s="11">
        <f>F72+G72+H72+I72</f>
        <v>822.6</v>
      </c>
      <c r="F72" s="11">
        <v>291.60000000000002</v>
      </c>
      <c r="G72" s="11">
        <v>140</v>
      </c>
      <c r="H72" s="11">
        <v>391</v>
      </c>
      <c r="I72" s="11">
        <v>0</v>
      </c>
    </row>
    <row r="73" spans="1:9" ht="69" x14ac:dyDescent="0.3">
      <c r="A73" s="16" t="s">
        <v>21</v>
      </c>
      <c r="B73" s="9" t="s">
        <v>237</v>
      </c>
      <c r="C73" s="9" t="s">
        <v>257</v>
      </c>
      <c r="D73" s="10">
        <v>44356</v>
      </c>
      <c r="E73" s="11">
        <f t="shared" ref="E73:E76" si="4">F73+G73+H73+I73</f>
        <v>9540.82</v>
      </c>
      <c r="F73" s="11">
        <v>1660.82</v>
      </c>
      <c r="G73" s="11">
        <f>380</f>
        <v>380</v>
      </c>
      <c r="H73" s="11">
        <v>7500</v>
      </c>
      <c r="I73" s="11">
        <v>0</v>
      </c>
    </row>
    <row r="74" spans="1:9" ht="51.75" x14ac:dyDescent="0.3">
      <c r="A74" s="16" t="s">
        <v>26</v>
      </c>
      <c r="B74" s="9" t="s">
        <v>258</v>
      </c>
      <c r="C74" s="9" t="s">
        <v>245</v>
      </c>
      <c r="D74" s="10">
        <v>44349</v>
      </c>
      <c r="E74" s="11">
        <f t="shared" si="4"/>
        <v>13750.36</v>
      </c>
      <c r="F74" s="11">
        <v>50.36</v>
      </c>
      <c r="G74" s="11">
        <v>2100</v>
      </c>
      <c r="H74" s="11">
        <v>11600</v>
      </c>
      <c r="I74" s="11">
        <v>0</v>
      </c>
    </row>
    <row r="75" spans="1:9" ht="86.25" x14ac:dyDescent="0.3">
      <c r="A75" s="16" t="s">
        <v>12</v>
      </c>
      <c r="B75" s="9" t="s">
        <v>259</v>
      </c>
      <c r="C75" s="9" t="s">
        <v>260</v>
      </c>
      <c r="D75" s="10">
        <v>44349</v>
      </c>
      <c r="E75" s="11">
        <f t="shared" si="4"/>
        <v>148694.45000000001</v>
      </c>
      <c r="F75" s="11">
        <v>50164.45</v>
      </c>
      <c r="G75" s="11">
        <v>18850</v>
      </c>
      <c r="H75" s="11">
        <v>5480</v>
      </c>
      <c r="I75" s="11">
        <v>74200</v>
      </c>
    </row>
    <row r="76" spans="1:9" ht="51.75" x14ac:dyDescent="0.3">
      <c r="A76" s="16" t="s">
        <v>11</v>
      </c>
      <c r="B76" s="9" t="s">
        <v>261</v>
      </c>
      <c r="C76" s="9" t="s">
        <v>262</v>
      </c>
      <c r="D76" s="10">
        <v>44323</v>
      </c>
      <c r="E76" s="11">
        <f t="shared" si="4"/>
        <v>3320</v>
      </c>
      <c r="F76" s="11">
        <v>0</v>
      </c>
      <c r="G76" s="11">
        <v>0</v>
      </c>
      <c r="H76" s="11">
        <v>3320</v>
      </c>
      <c r="I76" s="11">
        <v>0</v>
      </c>
    </row>
    <row r="77" spans="1:9" ht="69" x14ac:dyDescent="0.3">
      <c r="A77" s="16" t="s">
        <v>236</v>
      </c>
      <c r="B77" s="9" t="s">
        <v>237</v>
      </c>
      <c r="C77" s="9" t="s">
        <v>238</v>
      </c>
      <c r="D77" s="10">
        <v>44312</v>
      </c>
      <c r="E77" s="11">
        <f>F77+G77+H77+I77</f>
        <v>2834.13</v>
      </c>
      <c r="F77" s="11">
        <v>1424.13</v>
      </c>
      <c r="G77" s="11">
        <v>220</v>
      </c>
      <c r="H77" s="11">
        <v>1190</v>
      </c>
      <c r="I77" s="11">
        <v>0</v>
      </c>
    </row>
    <row r="78" spans="1:9" ht="51.75" x14ac:dyDescent="0.3">
      <c r="A78" s="16" t="s">
        <v>23</v>
      </c>
      <c r="B78" s="9" t="s">
        <v>239</v>
      </c>
      <c r="C78" s="9" t="s">
        <v>240</v>
      </c>
      <c r="D78" s="10">
        <v>44307</v>
      </c>
      <c r="E78" s="11">
        <f t="shared" ref="E78:E86" si="5">F78+G78+H78+I78</f>
        <v>69547.3</v>
      </c>
      <c r="F78" s="11">
        <v>37787.300000000003</v>
      </c>
      <c r="G78" s="11">
        <v>24120</v>
      </c>
      <c r="H78" s="11">
        <v>7640</v>
      </c>
      <c r="I78" s="11">
        <v>0</v>
      </c>
    </row>
    <row r="79" spans="1:9" ht="69" x14ac:dyDescent="0.3">
      <c r="A79" s="16" t="s">
        <v>26</v>
      </c>
      <c r="B79" s="9" t="s">
        <v>241</v>
      </c>
      <c r="C79" s="9" t="s">
        <v>242</v>
      </c>
      <c r="D79" s="10">
        <v>44307</v>
      </c>
      <c r="E79" s="11">
        <f t="shared" si="5"/>
        <v>36793.729999999996</v>
      </c>
      <c r="F79" s="11">
        <v>10223.73</v>
      </c>
      <c r="G79" s="11">
        <f>12840+250</f>
        <v>13090</v>
      </c>
      <c r="H79" s="11">
        <v>13480</v>
      </c>
      <c r="I79" s="11">
        <v>0</v>
      </c>
    </row>
    <row r="80" spans="1:9" ht="69" x14ac:dyDescent="0.3">
      <c r="A80" s="16" t="s">
        <v>14</v>
      </c>
      <c r="B80" s="9" t="s">
        <v>243</v>
      </c>
      <c r="C80" s="9" t="s">
        <v>244</v>
      </c>
      <c r="D80" s="10">
        <v>44281</v>
      </c>
      <c r="E80" s="11">
        <f t="shared" si="5"/>
        <v>6309</v>
      </c>
      <c r="F80" s="11">
        <v>0</v>
      </c>
      <c r="G80" s="11">
        <v>0</v>
      </c>
      <c r="H80" s="11">
        <v>6309</v>
      </c>
      <c r="I80" s="11">
        <v>0</v>
      </c>
    </row>
    <row r="81" spans="1:9" ht="51.75" x14ac:dyDescent="0.3">
      <c r="A81" s="16" t="s">
        <v>20</v>
      </c>
      <c r="B81" s="9" t="s">
        <v>52</v>
      </c>
      <c r="C81" s="9" t="s">
        <v>245</v>
      </c>
      <c r="D81" s="10">
        <v>44273</v>
      </c>
      <c r="E81" s="11">
        <f t="shared" si="5"/>
        <v>48165.51</v>
      </c>
      <c r="F81" s="11">
        <v>12525.51</v>
      </c>
      <c r="G81" s="11">
        <v>9120</v>
      </c>
      <c r="H81" s="11">
        <v>26520</v>
      </c>
      <c r="I81" s="11">
        <v>0</v>
      </c>
    </row>
    <row r="82" spans="1:9" ht="51.75" x14ac:dyDescent="0.3">
      <c r="A82" s="16" t="s">
        <v>11</v>
      </c>
      <c r="B82" s="9" t="s">
        <v>246</v>
      </c>
      <c r="C82" s="9" t="s">
        <v>119</v>
      </c>
      <c r="D82" s="10">
        <v>44257</v>
      </c>
      <c r="E82" s="11">
        <f t="shared" si="5"/>
        <v>19020</v>
      </c>
      <c r="F82" s="11">
        <v>0</v>
      </c>
      <c r="G82" s="11">
        <v>0</v>
      </c>
      <c r="H82" s="11">
        <v>19020</v>
      </c>
      <c r="I82" s="11">
        <v>0</v>
      </c>
    </row>
    <row r="83" spans="1:9" ht="51.75" x14ac:dyDescent="0.3">
      <c r="A83" s="16" t="s">
        <v>11</v>
      </c>
      <c r="B83" s="9" t="s">
        <v>247</v>
      </c>
      <c r="C83" s="9" t="s">
        <v>248</v>
      </c>
      <c r="D83" s="10">
        <v>44253</v>
      </c>
      <c r="E83" s="11">
        <f t="shared" si="5"/>
        <v>39677.21</v>
      </c>
      <c r="F83" s="11">
        <f>27502.79+1924.42</f>
        <v>29427.21</v>
      </c>
      <c r="G83" s="11">
        <v>10250</v>
      </c>
      <c r="H83" s="11">
        <v>0</v>
      </c>
      <c r="I83" s="11">
        <v>0</v>
      </c>
    </row>
    <row r="84" spans="1:9" ht="69" x14ac:dyDescent="0.3">
      <c r="A84" s="16" t="s">
        <v>15</v>
      </c>
      <c r="B84" s="9" t="s">
        <v>249</v>
      </c>
      <c r="C84" s="9" t="s">
        <v>250</v>
      </c>
      <c r="D84" s="10">
        <v>44253</v>
      </c>
      <c r="E84" s="11">
        <f t="shared" si="5"/>
        <v>5205.63</v>
      </c>
      <c r="F84" s="11">
        <f>4529.95+75.68</f>
        <v>4605.63</v>
      </c>
      <c r="G84" s="11">
        <v>600</v>
      </c>
      <c r="H84" s="11">
        <v>0</v>
      </c>
      <c r="I84" s="11">
        <v>0</v>
      </c>
    </row>
    <row r="85" spans="1:9" ht="51.75" x14ac:dyDescent="0.3">
      <c r="A85" s="16" t="s">
        <v>15</v>
      </c>
      <c r="B85" s="9" t="s">
        <v>251</v>
      </c>
      <c r="C85" s="9" t="s">
        <v>252</v>
      </c>
      <c r="D85" s="10">
        <v>44253</v>
      </c>
      <c r="E85" s="11">
        <f t="shared" si="5"/>
        <v>8426.49</v>
      </c>
      <c r="F85" s="11">
        <f>4170.65+55.84</f>
        <v>4226.49</v>
      </c>
      <c r="G85" s="11">
        <v>4200</v>
      </c>
      <c r="H85" s="11">
        <v>0</v>
      </c>
      <c r="I85" s="11">
        <v>0</v>
      </c>
    </row>
    <row r="86" spans="1:9" ht="51.75" x14ac:dyDescent="0.3">
      <c r="A86" s="16" t="s">
        <v>11</v>
      </c>
      <c r="B86" s="9" t="s">
        <v>253</v>
      </c>
      <c r="C86" s="9" t="s">
        <v>254</v>
      </c>
      <c r="D86" s="10">
        <v>44253</v>
      </c>
      <c r="E86" s="11">
        <f t="shared" si="5"/>
        <v>24735.89</v>
      </c>
      <c r="F86" s="11">
        <f>13578.03+117.86</f>
        <v>13695.890000000001</v>
      </c>
      <c r="G86" s="11">
        <v>11040</v>
      </c>
      <c r="H86" s="11">
        <v>0</v>
      </c>
      <c r="I86" s="11">
        <v>0</v>
      </c>
    </row>
    <row r="87" spans="1:9" ht="69" x14ac:dyDescent="0.3">
      <c r="A87" s="16" t="s">
        <v>15</v>
      </c>
      <c r="B87" s="9" t="s">
        <v>206</v>
      </c>
      <c r="C87" s="9" t="s">
        <v>207</v>
      </c>
      <c r="D87" s="10">
        <v>44252</v>
      </c>
      <c r="E87" s="11">
        <f>F87+G87+H87+I87</f>
        <v>6690</v>
      </c>
      <c r="F87" s="11">
        <f>64.72+11.6</f>
        <v>76.319999999999993</v>
      </c>
      <c r="G87" s="11">
        <v>388.68</v>
      </c>
      <c r="H87" s="11">
        <v>6225</v>
      </c>
      <c r="I87" s="11">
        <v>0</v>
      </c>
    </row>
    <row r="88" spans="1:9" ht="51.75" x14ac:dyDescent="0.3">
      <c r="A88" s="16" t="s">
        <v>18</v>
      </c>
      <c r="B88" s="9" t="s">
        <v>208</v>
      </c>
      <c r="C88" s="9" t="s">
        <v>209</v>
      </c>
      <c r="D88" s="10">
        <v>44249</v>
      </c>
      <c r="E88" s="11">
        <v>2500</v>
      </c>
      <c r="F88" s="11">
        <v>0</v>
      </c>
      <c r="G88" s="11">
        <v>0</v>
      </c>
      <c r="H88" s="11">
        <v>2500</v>
      </c>
      <c r="I88" s="11">
        <v>0</v>
      </c>
    </row>
    <row r="89" spans="1:9" ht="69" x14ac:dyDescent="0.3">
      <c r="A89" s="16" t="s">
        <v>25</v>
      </c>
      <c r="B89" s="9" t="s">
        <v>210</v>
      </c>
      <c r="C89" s="9" t="s">
        <v>211</v>
      </c>
      <c r="D89" s="10">
        <v>44243</v>
      </c>
      <c r="E89" s="11">
        <f>F89+G89+H89+I89</f>
        <v>1566.67</v>
      </c>
      <c r="F89" s="11">
        <v>526.66999999999996</v>
      </c>
      <c r="G89" s="11">
        <v>500</v>
      </c>
      <c r="H89" s="11">
        <v>540</v>
      </c>
      <c r="I89" s="11">
        <v>0</v>
      </c>
    </row>
    <row r="90" spans="1:9" ht="34.5" x14ac:dyDescent="0.3">
      <c r="A90" s="16" t="s">
        <v>12</v>
      </c>
      <c r="B90" s="9" t="s">
        <v>212</v>
      </c>
      <c r="C90" s="9" t="s">
        <v>213</v>
      </c>
      <c r="D90" s="10">
        <v>44241</v>
      </c>
      <c r="E90" s="11">
        <f>F90+G90+H90+I90</f>
        <v>1400</v>
      </c>
      <c r="F90" s="11">
        <v>0</v>
      </c>
      <c r="G90" s="11">
        <v>0</v>
      </c>
      <c r="H90" s="11">
        <v>1400</v>
      </c>
      <c r="I90" s="11">
        <v>0</v>
      </c>
    </row>
    <row r="91" spans="1:9" ht="69" x14ac:dyDescent="0.3">
      <c r="A91" s="16" t="s">
        <v>16</v>
      </c>
      <c r="B91" s="9" t="s">
        <v>214</v>
      </c>
      <c r="C91" s="9" t="s">
        <v>215</v>
      </c>
      <c r="D91" s="10">
        <v>44239</v>
      </c>
      <c r="E91" s="11">
        <f t="shared" ref="E91:E92" si="6">F91+G91+H91+I91</f>
        <v>1920</v>
      </c>
      <c r="F91" s="11">
        <v>0</v>
      </c>
      <c r="G91" s="11">
        <v>0</v>
      </c>
      <c r="H91" s="11">
        <v>1920</v>
      </c>
      <c r="I91" s="11">
        <v>0</v>
      </c>
    </row>
    <row r="92" spans="1:9" ht="69" x14ac:dyDescent="0.3">
      <c r="A92" s="16" t="s">
        <v>16</v>
      </c>
      <c r="B92" s="9" t="s">
        <v>216</v>
      </c>
      <c r="C92" s="9" t="s">
        <v>217</v>
      </c>
      <c r="D92" s="10">
        <v>44239</v>
      </c>
      <c r="E92" s="11">
        <f t="shared" si="6"/>
        <v>1890</v>
      </c>
      <c r="F92" s="11">
        <v>0</v>
      </c>
      <c r="G92" s="11">
        <v>0</v>
      </c>
      <c r="H92" s="11">
        <v>1890</v>
      </c>
      <c r="I92" s="11">
        <v>0</v>
      </c>
    </row>
    <row r="93" spans="1:9" ht="86.25" x14ac:dyDescent="0.3">
      <c r="A93" s="16" t="s">
        <v>20</v>
      </c>
      <c r="B93" s="9" t="s">
        <v>218</v>
      </c>
      <c r="C93" s="9" t="s">
        <v>219</v>
      </c>
      <c r="D93" s="10">
        <v>44236</v>
      </c>
      <c r="E93" s="11">
        <f>F93+G93+H93+I93</f>
        <v>926.96299999999997</v>
      </c>
      <c r="F93" s="11">
        <v>666.96299999999997</v>
      </c>
      <c r="G93" s="11">
        <v>120</v>
      </c>
      <c r="H93" s="11">
        <v>140</v>
      </c>
      <c r="I93" s="11">
        <v>0</v>
      </c>
    </row>
    <row r="94" spans="1:9" ht="51.75" x14ac:dyDescent="0.3">
      <c r="A94" s="16" t="s">
        <v>11</v>
      </c>
      <c r="B94" s="9" t="s">
        <v>220</v>
      </c>
      <c r="C94" s="9" t="s">
        <v>221</v>
      </c>
      <c r="D94" s="10">
        <v>44231</v>
      </c>
      <c r="E94" s="11">
        <f>F94+G94+H94+I94</f>
        <v>78887.17</v>
      </c>
      <c r="F94" s="11">
        <v>25747.17</v>
      </c>
      <c r="G94" s="11">
        <v>29700</v>
      </c>
      <c r="H94" s="11">
        <v>23440</v>
      </c>
      <c r="I94" s="11">
        <v>0</v>
      </c>
    </row>
    <row r="95" spans="1:9" ht="51.75" x14ac:dyDescent="0.3">
      <c r="A95" s="16" t="s">
        <v>14</v>
      </c>
      <c r="B95" s="9" t="s">
        <v>222</v>
      </c>
      <c r="C95" s="9" t="s">
        <v>223</v>
      </c>
      <c r="D95" s="10">
        <v>44231</v>
      </c>
      <c r="E95" s="11">
        <f>F95+G95+H95+I95</f>
        <v>9568.57</v>
      </c>
      <c r="F95" s="11">
        <f>3550.53+218.04</f>
        <v>3768.57</v>
      </c>
      <c r="G95" s="11">
        <v>1960</v>
      </c>
      <c r="H95" s="11">
        <v>3840</v>
      </c>
      <c r="I95" s="11">
        <v>0</v>
      </c>
    </row>
    <row r="96" spans="1:9" ht="51.75" x14ac:dyDescent="0.3">
      <c r="A96" s="16" t="s">
        <v>16</v>
      </c>
      <c r="B96" s="9" t="s">
        <v>224</v>
      </c>
      <c r="C96" s="9" t="s">
        <v>225</v>
      </c>
      <c r="D96" s="10">
        <v>44230</v>
      </c>
      <c r="E96" s="11">
        <f>F96+G96+H96+I96</f>
        <v>9800</v>
      </c>
      <c r="F96" s="11">
        <v>0</v>
      </c>
      <c r="G96" s="11">
        <v>0</v>
      </c>
      <c r="H96" s="11">
        <v>9800</v>
      </c>
      <c r="I96" s="11">
        <v>0</v>
      </c>
    </row>
    <row r="97" spans="1:9" ht="69" x14ac:dyDescent="0.3">
      <c r="A97" s="16" t="s">
        <v>23</v>
      </c>
      <c r="B97" s="9" t="s">
        <v>226</v>
      </c>
      <c r="C97" s="9" t="s">
        <v>227</v>
      </c>
      <c r="D97" s="10">
        <v>44230</v>
      </c>
      <c r="E97" s="11">
        <f t="shared" ref="E97:E101" si="7">F97+G97+H97+I97</f>
        <v>490.74</v>
      </c>
      <c r="F97" s="11">
        <v>0</v>
      </c>
      <c r="G97" s="11">
        <v>0</v>
      </c>
      <c r="H97" s="11">
        <v>490.74</v>
      </c>
      <c r="I97" s="11">
        <v>0</v>
      </c>
    </row>
    <row r="98" spans="1:9" ht="69" x14ac:dyDescent="0.3">
      <c r="A98" s="16" t="s">
        <v>25</v>
      </c>
      <c r="B98" s="9" t="s">
        <v>228</v>
      </c>
      <c r="C98" s="9" t="s">
        <v>229</v>
      </c>
      <c r="D98" s="10">
        <v>44230</v>
      </c>
      <c r="E98" s="11">
        <f t="shared" si="7"/>
        <v>315</v>
      </c>
      <c r="F98" s="11">
        <v>0</v>
      </c>
      <c r="G98" s="11">
        <v>0</v>
      </c>
      <c r="H98" s="11">
        <v>315</v>
      </c>
      <c r="I98" s="11">
        <v>0</v>
      </c>
    </row>
    <row r="99" spans="1:9" ht="69" x14ac:dyDescent="0.3">
      <c r="A99" s="16" t="s">
        <v>21</v>
      </c>
      <c r="B99" s="9" t="s">
        <v>230</v>
      </c>
      <c r="C99" s="9" t="s">
        <v>231</v>
      </c>
      <c r="D99" s="10">
        <v>44230</v>
      </c>
      <c r="E99" s="11">
        <f t="shared" si="7"/>
        <v>24700.11</v>
      </c>
      <c r="F99" s="11">
        <v>15005.11</v>
      </c>
      <c r="G99" s="11">
        <f>6680+225</f>
        <v>6905</v>
      </c>
      <c r="H99" s="11">
        <v>2790</v>
      </c>
      <c r="I99" s="11">
        <v>0</v>
      </c>
    </row>
    <row r="100" spans="1:9" ht="51.75" x14ac:dyDescent="0.3">
      <c r="A100" s="16" t="s">
        <v>18</v>
      </c>
      <c r="B100" s="9" t="s">
        <v>232</v>
      </c>
      <c r="C100" s="9" t="s">
        <v>233</v>
      </c>
      <c r="D100" s="10">
        <v>44211</v>
      </c>
      <c r="E100" s="11">
        <f t="shared" si="7"/>
        <v>132525.82</v>
      </c>
      <c r="F100" s="11">
        <v>85500.82</v>
      </c>
      <c r="G100" s="11">
        <f>37200+3175</f>
        <v>40375</v>
      </c>
      <c r="H100" s="11">
        <v>6650</v>
      </c>
      <c r="I100" s="11">
        <v>0</v>
      </c>
    </row>
    <row r="101" spans="1:9" ht="69" x14ac:dyDescent="0.3">
      <c r="A101" s="16" t="s">
        <v>14</v>
      </c>
      <c r="B101" s="9" t="s">
        <v>234</v>
      </c>
      <c r="C101" s="9" t="s">
        <v>235</v>
      </c>
      <c r="D101" s="10">
        <v>44202</v>
      </c>
      <c r="E101" s="11">
        <f t="shared" si="7"/>
        <v>17600</v>
      </c>
      <c r="F101" s="11">
        <v>0</v>
      </c>
      <c r="G101" s="11">
        <v>0</v>
      </c>
      <c r="H101" s="11">
        <v>17600</v>
      </c>
      <c r="I101" s="11">
        <v>0</v>
      </c>
    </row>
    <row r="102" spans="1:9" ht="51.75" x14ac:dyDescent="0.3">
      <c r="A102" s="16" t="s">
        <v>14</v>
      </c>
      <c r="B102" s="9" t="s">
        <v>191</v>
      </c>
      <c r="C102" s="9" t="s">
        <v>192</v>
      </c>
      <c r="D102" s="10">
        <v>44174</v>
      </c>
      <c r="E102" s="11">
        <f>F102+G102+H102+I102</f>
        <v>26882.03</v>
      </c>
      <c r="F102" s="11">
        <v>11732.03</v>
      </c>
      <c r="G102" s="11">
        <v>14220</v>
      </c>
      <c r="H102" s="11">
        <v>930</v>
      </c>
      <c r="I102" s="11">
        <v>0</v>
      </c>
    </row>
    <row r="103" spans="1:9" ht="69" x14ac:dyDescent="0.3">
      <c r="A103" s="16" t="s">
        <v>23</v>
      </c>
      <c r="B103" s="9" t="s">
        <v>193</v>
      </c>
      <c r="C103" s="9" t="s">
        <v>194</v>
      </c>
      <c r="D103" s="10">
        <v>44169</v>
      </c>
      <c r="E103" s="11">
        <f>F103+G103+H103+I103</f>
        <v>200</v>
      </c>
      <c r="F103" s="11">
        <v>0</v>
      </c>
      <c r="G103" s="11">
        <v>0</v>
      </c>
      <c r="H103" s="11">
        <v>200</v>
      </c>
      <c r="I103" s="11">
        <v>0</v>
      </c>
    </row>
    <row r="104" spans="1:9" ht="86.25" x14ac:dyDescent="0.3">
      <c r="A104" s="16" t="s">
        <v>25</v>
      </c>
      <c r="B104" s="9" t="s">
        <v>175</v>
      </c>
      <c r="C104" s="9" t="s">
        <v>195</v>
      </c>
      <c r="D104" s="10">
        <v>44169</v>
      </c>
      <c r="E104" s="11">
        <f>F104+G104+H104+I104</f>
        <v>5199.66</v>
      </c>
      <c r="F104" s="11">
        <v>0</v>
      </c>
      <c r="G104" s="11">
        <v>5199.66</v>
      </c>
      <c r="H104" s="11">
        <v>0</v>
      </c>
      <c r="I104" s="11">
        <v>0</v>
      </c>
    </row>
    <row r="105" spans="1:9" ht="69" x14ac:dyDescent="0.3">
      <c r="A105" s="16" t="s">
        <v>12</v>
      </c>
      <c r="B105" s="9" t="s">
        <v>196</v>
      </c>
      <c r="C105" s="9" t="s">
        <v>197</v>
      </c>
      <c r="D105" s="10">
        <v>44168</v>
      </c>
      <c r="E105" s="11">
        <f t="shared" ref="E105:E106" si="8">F105+G105+H105+I105</f>
        <v>1515</v>
      </c>
      <c r="F105" s="11">
        <v>0</v>
      </c>
      <c r="G105" s="11">
        <v>1515</v>
      </c>
      <c r="H105" s="11">
        <v>0</v>
      </c>
      <c r="I105" s="11">
        <v>0</v>
      </c>
    </row>
    <row r="106" spans="1:9" ht="69" x14ac:dyDescent="0.3">
      <c r="A106" s="16" t="s">
        <v>14</v>
      </c>
      <c r="B106" s="9" t="s">
        <v>198</v>
      </c>
      <c r="C106" s="9" t="s">
        <v>199</v>
      </c>
      <c r="D106" s="10">
        <v>44168</v>
      </c>
      <c r="E106" s="11">
        <f t="shared" si="8"/>
        <v>85</v>
      </c>
      <c r="F106" s="11">
        <v>0</v>
      </c>
      <c r="G106" s="11">
        <v>85</v>
      </c>
      <c r="H106" s="11">
        <v>0</v>
      </c>
      <c r="I106" s="11">
        <v>0</v>
      </c>
    </row>
    <row r="107" spans="1:9" ht="51.75" x14ac:dyDescent="0.3">
      <c r="A107" s="16" t="s">
        <v>15</v>
      </c>
      <c r="B107" s="9" t="s">
        <v>200</v>
      </c>
      <c r="C107" s="9" t="s">
        <v>201</v>
      </c>
      <c r="D107" s="10">
        <v>44166</v>
      </c>
      <c r="E107" s="11">
        <f>F107+G107+H107+I107</f>
        <v>8756.73</v>
      </c>
      <c r="F107" s="11">
        <v>2356.73</v>
      </c>
      <c r="G107" s="11">
        <v>3960</v>
      </c>
      <c r="H107" s="11">
        <v>2440</v>
      </c>
      <c r="I107" s="11">
        <v>0</v>
      </c>
    </row>
    <row r="108" spans="1:9" ht="51.75" x14ac:dyDescent="0.3">
      <c r="A108" s="16" t="s">
        <v>20</v>
      </c>
      <c r="B108" s="9" t="s">
        <v>202</v>
      </c>
      <c r="C108" s="9" t="s">
        <v>203</v>
      </c>
      <c r="D108" s="10">
        <v>44144</v>
      </c>
      <c r="E108" s="11">
        <f>F108+G108+H108+I108</f>
        <v>545</v>
      </c>
      <c r="F108" s="11">
        <v>0</v>
      </c>
      <c r="G108" s="11">
        <v>0</v>
      </c>
      <c r="H108" s="11">
        <v>545</v>
      </c>
      <c r="I108" s="11">
        <v>0</v>
      </c>
    </row>
    <row r="109" spans="1:9" ht="51.75" x14ac:dyDescent="0.3">
      <c r="A109" s="16" t="s">
        <v>14</v>
      </c>
      <c r="B109" s="9" t="s">
        <v>204</v>
      </c>
      <c r="C109" s="9" t="s">
        <v>205</v>
      </c>
      <c r="D109" s="10">
        <v>44139</v>
      </c>
      <c r="E109" s="11">
        <f>F109+G109+H109+I109</f>
        <v>16560</v>
      </c>
      <c r="F109" s="11">
        <v>0</v>
      </c>
      <c r="G109" s="11">
        <v>0</v>
      </c>
      <c r="H109" s="11">
        <v>16560</v>
      </c>
      <c r="I109" s="11">
        <v>0</v>
      </c>
    </row>
    <row r="110" spans="1:9" ht="69" x14ac:dyDescent="0.3">
      <c r="A110" s="16" t="s">
        <v>11</v>
      </c>
      <c r="B110" s="9" t="s">
        <v>142</v>
      </c>
      <c r="C110" s="9" t="s">
        <v>143</v>
      </c>
      <c r="D110" s="10">
        <v>44131</v>
      </c>
      <c r="E110" s="11">
        <f>F110+G110+H110+I110</f>
        <v>1200</v>
      </c>
      <c r="F110" s="11">
        <v>0</v>
      </c>
      <c r="G110" s="11">
        <v>0</v>
      </c>
      <c r="H110" s="11">
        <v>1200</v>
      </c>
      <c r="I110" s="11">
        <v>0</v>
      </c>
    </row>
    <row r="111" spans="1:9" ht="69" x14ac:dyDescent="0.3">
      <c r="A111" s="16" t="s">
        <v>11</v>
      </c>
      <c r="B111" s="9" t="s">
        <v>144</v>
      </c>
      <c r="C111" s="9" t="s">
        <v>145</v>
      </c>
      <c r="D111" s="10">
        <v>44125</v>
      </c>
      <c r="E111" s="11">
        <f>F111+G111+H111+I111</f>
        <v>1330</v>
      </c>
      <c r="F111" s="11">
        <v>730</v>
      </c>
      <c r="G111" s="11">
        <v>0</v>
      </c>
      <c r="H111" s="11">
        <v>600</v>
      </c>
      <c r="I111" s="11">
        <v>0</v>
      </c>
    </row>
    <row r="112" spans="1:9" ht="51.75" x14ac:dyDescent="0.3">
      <c r="A112" s="16" t="s">
        <v>25</v>
      </c>
      <c r="B112" s="9" t="s">
        <v>146</v>
      </c>
      <c r="C112" s="9" t="s">
        <v>147</v>
      </c>
      <c r="D112" s="10">
        <v>44124</v>
      </c>
      <c r="E112" s="11">
        <f t="shared" ref="E112:E113" si="9">F112+G112+H112+I112</f>
        <v>5306.75</v>
      </c>
      <c r="F112" s="11">
        <v>186.75</v>
      </c>
      <c r="G112" s="11">
        <v>5120</v>
      </c>
      <c r="H112" s="11">
        <v>0</v>
      </c>
      <c r="I112" s="11">
        <v>0</v>
      </c>
    </row>
    <row r="113" spans="1:9" ht="69" x14ac:dyDescent="0.3">
      <c r="A113" s="16" t="s">
        <v>25</v>
      </c>
      <c r="B113" s="9" t="s">
        <v>148</v>
      </c>
      <c r="C113" s="9" t="s">
        <v>149</v>
      </c>
      <c r="D113" s="10">
        <v>44123</v>
      </c>
      <c r="E113" s="11">
        <f t="shared" si="9"/>
        <v>570</v>
      </c>
      <c r="F113" s="11">
        <v>0</v>
      </c>
      <c r="G113" s="11">
        <v>0</v>
      </c>
      <c r="H113" s="11">
        <v>570</v>
      </c>
      <c r="I113" s="11">
        <v>0</v>
      </c>
    </row>
    <row r="114" spans="1:9" ht="69" x14ac:dyDescent="0.3">
      <c r="A114" s="16" t="s">
        <v>25</v>
      </c>
      <c r="B114" s="9" t="s">
        <v>148</v>
      </c>
      <c r="C114" s="9" t="s">
        <v>150</v>
      </c>
      <c r="D114" s="10">
        <v>44123</v>
      </c>
      <c r="E114" s="11">
        <f>F114+G114+H114+I114</f>
        <v>525</v>
      </c>
      <c r="F114" s="11">
        <v>0</v>
      </c>
      <c r="G114" s="11">
        <v>0</v>
      </c>
      <c r="H114" s="11">
        <v>525</v>
      </c>
      <c r="I114" s="11">
        <v>0</v>
      </c>
    </row>
    <row r="115" spans="1:9" ht="51.75" x14ac:dyDescent="0.3">
      <c r="A115" s="16" t="s">
        <v>24</v>
      </c>
      <c r="B115" s="9" t="s">
        <v>151</v>
      </c>
      <c r="C115" s="9" t="s">
        <v>152</v>
      </c>
      <c r="D115" s="10">
        <v>44123</v>
      </c>
      <c r="E115" s="11">
        <f>F115+G115+H115+I115</f>
        <v>371.43</v>
      </c>
      <c r="F115" s="11">
        <v>171.43</v>
      </c>
      <c r="G115" s="11">
        <v>200</v>
      </c>
      <c r="H115" s="11">
        <v>0</v>
      </c>
      <c r="I115" s="11">
        <v>0</v>
      </c>
    </row>
    <row r="116" spans="1:9" ht="51.75" x14ac:dyDescent="0.3">
      <c r="A116" s="16" t="s">
        <v>11</v>
      </c>
      <c r="B116" s="9" t="s">
        <v>153</v>
      </c>
      <c r="C116" s="9" t="s">
        <v>154</v>
      </c>
      <c r="D116" s="10">
        <v>44118</v>
      </c>
      <c r="E116" s="11">
        <f>F116+G116+H116+I116</f>
        <v>480</v>
      </c>
      <c r="F116" s="11">
        <v>0</v>
      </c>
      <c r="G116" s="11">
        <v>0</v>
      </c>
      <c r="H116" s="11">
        <v>480</v>
      </c>
      <c r="I116" s="11">
        <v>0</v>
      </c>
    </row>
    <row r="117" spans="1:9" ht="86.25" x14ac:dyDescent="0.3">
      <c r="A117" s="16" t="s">
        <v>26</v>
      </c>
      <c r="B117" s="9" t="s">
        <v>155</v>
      </c>
      <c r="C117" s="9" t="s">
        <v>156</v>
      </c>
      <c r="D117" s="10">
        <v>44117</v>
      </c>
      <c r="E117" s="11">
        <f t="shared" ref="E117:E136" si="10">F117+G117+H117+I117</f>
        <v>3480</v>
      </c>
      <c r="F117" s="11">
        <v>0</v>
      </c>
      <c r="G117" s="11">
        <v>0</v>
      </c>
      <c r="H117" s="11">
        <v>3480</v>
      </c>
      <c r="I117" s="11">
        <v>0</v>
      </c>
    </row>
    <row r="118" spans="1:9" ht="69" x14ac:dyDescent="0.3">
      <c r="A118" s="16" t="s">
        <v>26</v>
      </c>
      <c r="B118" s="9" t="s">
        <v>17</v>
      </c>
      <c r="C118" s="9" t="s">
        <v>157</v>
      </c>
      <c r="D118" s="10">
        <v>44116</v>
      </c>
      <c r="E118" s="11">
        <f t="shared" si="10"/>
        <v>338.22</v>
      </c>
      <c r="F118" s="11">
        <v>18.22</v>
      </c>
      <c r="G118" s="11">
        <v>0</v>
      </c>
      <c r="H118" s="11">
        <v>320</v>
      </c>
      <c r="I118" s="11">
        <v>0</v>
      </c>
    </row>
    <row r="119" spans="1:9" ht="51.75" x14ac:dyDescent="0.3">
      <c r="A119" s="16" t="s">
        <v>21</v>
      </c>
      <c r="B119" s="9" t="s">
        <v>158</v>
      </c>
      <c r="C119" s="9" t="s">
        <v>159</v>
      </c>
      <c r="D119" s="10">
        <v>44116</v>
      </c>
      <c r="E119" s="11">
        <f t="shared" si="10"/>
        <v>1121.1599999999999</v>
      </c>
      <c r="F119" s="11">
        <f>370.4+5.76</f>
        <v>376.15999999999997</v>
      </c>
      <c r="G119" s="11">
        <v>5</v>
      </c>
      <c r="H119" s="11">
        <v>740</v>
      </c>
      <c r="I119" s="11">
        <v>0</v>
      </c>
    </row>
    <row r="120" spans="1:9" ht="51.75" x14ac:dyDescent="0.3">
      <c r="A120" s="16" t="s">
        <v>26</v>
      </c>
      <c r="B120" s="9" t="s">
        <v>160</v>
      </c>
      <c r="C120" s="9" t="s">
        <v>161</v>
      </c>
      <c r="D120" s="10">
        <v>44113</v>
      </c>
      <c r="E120" s="11">
        <f t="shared" si="10"/>
        <v>3240.49</v>
      </c>
      <c r="F120" s="11">
        <v>2760.49</v>
      </c>
      <c r="G120" s="11">
        <v>320</v>
      </c>
      <c r="H120" s="11">
        <v>160</v>
      </c>
      <c r="I120" s="11">
        <v>0</v>
      </c>
    </row>
    <row r="121" spans="1:9" ht="51.75" x14ac:dyDescent="0.3">
      <c r="A121" s="16" t="s">
        <v>20</v>
      </c>
      <c r="B121" s="9" t="s">
        <v>162</v>
      </c>
      <c r="C121" s="9" t="s">
        <v>163</v>
      </c>
      <c r="D121" s="10">
        <v>44104</v>
      </c>
      <c r="E121" s="11">
        <f t="shared" si="10"/>
        <v>123609.15</v>
      </c>
      <c r="F121" s="11">
        <v>25809.15</v>
      </c>
      <c r="G121" s="11">
        <f>63400+2000</f>
        <v>65400</v>
      </c>
      <c r="H121" s="11">
        <v>32400</v>
      </c>
      <c r="I121" s="11"/>
    </row>
    <row r="122" spans="1:9" ht="51.75" x14ac:dyDescent="0.3">
      <c r="A122" s="16" t="s">
        <v>11</v>
      </c>
      <c r="B122" s="9" t="s">
        <v>164</v>
      </c>
      <c r="C122" s="9" t="s">
        <v>165</v>
      </c>
      <c r="D122" s="10">
        <v>44095</v>
      </c>
      <c r="E122" s="11">
        <f t="shared" si="10"/>
        <v>4220</v>
      </c>
      <c r="F122" s="11">
        <v>0</v>
      </c>
      <c r="G122" s="11">
        <v>0</v>
      </c>
      <c r="H122" s="11">
        <v>4220</v>
      </c>
      <c r="I122" s="11">
        <v>0</v>
      </c>
    </row>
    <row r="123" spans="1:9" ht="69" x14ac:dyDescent="0.3">
      <c r="A123" s="16" t="s">
        <v>12</v>
      </c>
      <c r="B123" s="9" t="s">
        <v>166</v>
      </c>
      <c r="C123" s="9" t="s">
        <v>167</v>
      </c>
      <c r="D123" s="10">
        <v>44091</v>
      </c>
      <c r="E123" s="11">
        <f t="shared" si="10"/>
        <v>1914.63</v>
      </c>
      <c r="F123" s="11">
        <v>1254.6300000000001</v>
      </c>
      <c r="G123" s="11">
        <v>660</v>
      </c>
      <c r="H123" s="11">
        <v>0</v>
      </c>
      <c r="I123" s="11">
        <v>0</v>
      </c>
    </row>
    <row r="124" spans="1:9" ht="69" x14ac:dyDescent="0.3">
      <c r="A124" s="16" t="s">
        <v>16</v>
      </c>
      <c r="B124" s="9" t="s">
        <v>168</v>
      </c>
      <c r="C124" s="9" t="s">
        <v>169</v>
      </c>
      <c r="D124" s="10">
        <v>44083</v>
      </c>
      <c r="E124" s="11">
        <f t="shared" si="10"/>
        <v>15221.06</v>
      </c>
      <c r="F124" s="11">
        <v>10691.06</v>
      </c>
      <c r="G124" s="11">
        <f>2235+1800</f>
        <v>4035</v>
      </c>
      <c r="H124" s="11">
        <v>495</v>
      </c>
      <c r="I124" s="11">
        <v>0</v>
      </c>
    </row>
    <row r="125" spans="1:9" ht="69" x14ac:dyDescent="0.3">
      <c r="A125" s="16" t="s">
        <v>24</v>
      </c>
      <c r="B125" s="9" t="s">
        <v>170</v>
      </c>
      <c r="C125" s="9" t="s">
        <v>171</v>
      </c>
      <c r="D125" s="10">
        <v>44076</v>
      </c>
      <c r="E125" s="11">
        <f t="shared" si="10"/>
        <v>1797.04</v>
      </c>
      <c r="F125" s="11">
        <v>827.04</v>
      </c>
      <c r="G125" s="11">
        <v>570</v>
      </c>
      <c r="H125" s="11">
        <v>400</v>
      </c>
      <c r="I125" s="11">
        <v>0</v>
      </c>
    </row>
    <row r="126" spans="1:9" ht="69" x14ac:dyDescent="0.3">
      <c r="A126" s="16" t="s">
        <v>15</v>
      </c>
      <c r="B126" s="9" t="s">
        <v>172</v>
      </c>
      <c r="C126" s="9" t="s">
        <v>173</v>
      </c>
      <c r="D126" s="10">
        <v>44075</v>
      </c>
      <c r="E126" s="11">
        <f t="shared" si="10"/>
        <v>5697.5</v>
      </c>
      <c r="F126" s="11">
        <v>992.5</v>
      </c>
      <c r="G126" s="11">
        <v>1185</v>
      </c>
      <c r="H126" s="11">
        <v>3520</v>
      </c>
      <c r="I126" s="11">
        <v>0</v>
      </c>
    </row>
    <row r="127" spans="1:9" ht="51.75" x14ac:dyDescent="0.3">
      <c r="A127" s="16" t="s">
        <v>12</v>
      </c>
      <c r="B127" s="9" t="s">
        <v>56</v>
      </c>
      <c r="C127" s="9" t="s">
        <v>174</v>
      </c>
      <c r="D127" s="10">
        <v>44074</v>
      </c>
      <c r="E127" s="11">
        <f t="shared" si="10"/>
        <v>14617.5</v>
      </c>
      <c r="F127" s="11">
        <v>1537.5</v>
      </c>
      <c r="G127" s="11">
        <v>1980</v>
      </c>
      <c r="H127" s="11">
        <v>11100</v>
      </c>
      <c r="I127" s="11">
        <v>0</v>
      </c>
    </row>
    <row r="128" spans="1:9" ht="69" x14ac:dyDescent="0.3">
      <c r="A128" s="16" t="s">
        <v>25</v>
      </c>
      <c r="B128" s="9" t="s">
        <v>175</v>
      </c>
      <c r="C128" s="9" t="s">
        <v>176</v>
      </c>
      <c r="D128" s="10">
        <v>44074</v>
      </c>
      <c r="E128" s="11">
        <f t="shared" si="10"/>
        <v>12209.48</v>
      </c>
      <c r="F128" s="11">
        <v>0</v>
      </c>
      <c r="G128" s="11">
        <v>12209.48</v>
      </c>
      <c r="H128" s="11">
        <v>0</v>
      </c>
      <c r="I128" s="11">
        <v>0</v>
      </c>
    </row>
    <row r="129" spans="1:9" ht="69" x14ac:dyDescent="0.3">
      <c r="A129" s="16" t="s">
        <v>25</v>
      </c>
      <c r="B129" s="9" t="s">
        <v>177</v>
      </c>
      <c r="C129" s="9" t="s">
        <v>178</v>
      </c>
      <c r="D129" s="10">
        <v>44074</v>
      </c>
      <c r="E129" s="11">
        <f t="shared" si="10"/>
        <v>5053.95</v>
      </c>
      <c r="F129" s="11">
        <f>1872.68+481.27</f>
        <v>2353.9499999999998</v>
      </c>
      <c r="G129" s="11">
        <f>480+550</f>
        <v>1030</v>
      </c>
      <c r="H129" s="11">
        <v>1670</v>
      </c>
      <c r="I129" s="11">
        <v>0</v>
      </c>
    </row>
    <row r="130" spans="1:9" ht="51.75" x14ac:dyDescent="0.3">
      <c r="A130" s="16" t="s">
        <v>18</v>
      </c>
      <c r="B130" s="9" t="s">
        <v>179</v>
      </c>
      <c r="C130" s="9" t="s">
        <v>180</v>
      </c>
      <c r="D130" s="10">
        <v>44071</v>
      </c>
      <c r="E130" s="11">
        <f t="shared" si="10"/>
        <v>29856.36</v>
      </c>
      <c r="F130" s="11">
        <v>18936.36</v>
      </c>
      <c r="G130" s="11">
        <v>2020</v>
      </c>
      <c r="H130" s="11">
        <v>8900</v>
      </c>
      <c r="I130" s="11">
        <v>0</v>
      </c>
    </row>
    <row r="131" spans="1:9" ht="69" x14ac:dyDescent="0.3">
      <c r="A131" s="16" t="s">
        <v>25</v>
      </c>
      <c r="B131" s="9" t="s">
        <v>181</v>
      </c>
      <c r="C131" s="9" t="s">
        <v>182</v>
      </c>
      <c r="D131" s="10">
        <v>44071</v>
      </c>
      <c r="E131" s="11">
        <f t="shared" si="10"/>
        <v>1556.83</v>
      </c>
      <c r="F131" s="11">
        <v>491.83</v>
      </c>
      <c r="G131" s="11">
        <f>1040+25</f>
        <v>1065</v>
      </c>
      <c r="H131" s="11">
        <v>0</v>
      </c>
      <c r="I131" s="11">
        <v>0</v>
      </c>
    </row>
    <row r="132" spans="1:9" ht="34.5" x14ac:dyDescent="0.3">
      <c r="A132" s="16" t="s">
        <v>25</v>
      </c>
      <c r="B132" s="9" t="s">
        <v>183</v>
      </c>
      <c r="C132" s="9" t="s">
        <v>184</v>
      </c>
      <c r="D132" s="10">
        <v>44071</v>
      </c>
      <c r="E132" s="11">
        <f t="shared" si="10"/>
        <v>27102.97</v>
      </c>
      <c r="F132" s="11">
        <v>5902.97</v>
      </c>
      <c r="G132" s="11">
        <v>14640</v>
      </c>
      <c r="H132" s="11">
        <v>6560</v>
      </c>
      <c r="I132" s="11">
        <v>0</v>
      </c>
    </row>
    <row r="133" spans="1:9" ht="51.75" x14ac:dyDescent="0.3">
      <c r="A133" s="16" t="s">
        <v>23</v>
      </c>
      <c r="B133" s="9" t="s">
        <v>185</v>
      </c>
      <c r="C133" s="9" t="s">
        <v>186</v>
      </c>
      <c r="D133" s="10">
        <v>44070</v>
      </c>
      <c r="E133" s="11">
        <f t="shared" si="10"/>
        <v>1150</v>
      </c>
      <c r="F133" s="11">
        <v>0</v>
      </c>
      <c r="G133" s="11">
        <v>0</v>
      </c>
      <c r="H133" s="11">
        <v>1150</v>
      </c>
      <c r="I133" s="11">
        <v>0</v>
      </c>
    </row>
    <row r="134" spans="1:9" ht="69" x14ac:dyDescent="0.3">
      <c r="A134" s="16" t="s">
        <v>12</v>
      </c>
      <c r="B134" s="9" t="s">
        <v>187</v>
      </c>
      <c r="C134" s="9" t="s">
        <v>188</v>
      </c>
      <c r="D134" s="10">
        <v>44069</v>
      </c>
      <c r="E134" s="11">
        <f t="shared" si="10"/>
        <v>1140</v>
      </c>
      <c r="F134" s="11">
        <v>0</v>
      </c>
      <c r="G134" s="11">
        <v>0</v>
      </c>
      <c r="H134" s="11">
        <v>1140</v>
      </c>
      <c r="I134" s="11">
        <v>0</v>
      </c>
    </row>
    <row r="135" spans="1:9" ht="69" x14ac:dyDescent="0.3">
      <c r="A135" s="16" t="s">
        <v>23</v>
      </c>
      <c r="B135" s="9" t="s">
        <v>189</v>
      </c>
      <c r="C135" s="9" t="s">
        <v>143</v>
      </c>
      <c r="D135" s="10">
        <v>44069</v>
      </c>
      <c r="E135" s="11">
        <f t="shared" si="10"/>
        <v>150</v>
      </c>
      <c r="F135" s="11">
        <v>0</v>
      </c>
      <c r="G135" s="11">
        <v>0</v>
      </c>
      <c r="H135" s="11">
        <v>150</v>
      </c>
      <c r="I135" s="11">
        <v>0</v>
      </c>
    </row>
    <row r="136" spans="1:9" ht="69" x14ac:dyDescent="0.3">
      <c r="A136" s="16" t="s">
        <v>25</v>
      </c>
      <c r="B136" s="9" t="s">
        <v>29</v>
      </c>
      <c r="C136" s="9" t="s">
        <v>190</v>
      </c>
      <c r="D136" s="10">
        <v>44068</v>
      </c>
      <c r="E136" s="11">
        <f t="shared" si="10"/>
        <v>8756.630000000001</v>
      </c>
      <c r="F136" s="11">
        <f>95.72+600.91</f>
        <v>696.63</v>
      </c>
      <c r="G136" s="11">
        <v>780</v>
      </c>
      <c r="H136" s="11">
        <v>7280</v>
      </c>
      <c r="I136" s="11">
        <v>0</v>
      </c>
    </row>
    <row r="137" spans="1:9" ht="69" x14ac:dyDescent="0.3">
      <c r="A137" s="16" t="s">
        <v>11</v>
      </c>
      <c r="B137" s="9" t="s">
        <v>122</v>
      </c>
      <c r="C137" s="9" t="s">
        <v>123</v>
      </c>
      <c r="D137" s="10">
        <v>44067</v>
      </c>
      <c r="E137" s="11">
        <f>F137+G137+H137+I137</f>
        <v>2880</v>
      </c>
      <c r="F137" s="11"/>
      <c r="G137" s="11"/>
      <c r="H137" s="11">
        <v>2880</v>
      </c>
      <c r="I137" s="11"/>
    </row>
    <row r="138" spans="1:9" ht="51.75" x14ac:dyDescent="0.3">
      <c r="A138" s="16" t="s">
        <v>18</v>
      </c>
      <c r="B138" s="9" t="s">
        <v>124</v>
      </c>
      <c r="C138" s="9" t="s">
        <v>125</v>
      </c>
      <c r="D138" s="10">
        <v>44054</v>
      </c>
      <c r="E138" s="11">
        <v>2550</v>
      </c>
      <c r="F138" s="11">
        <v>0</v>
      </c>
      <c r="G138" s="11">
        <v>0</v>
      </c>
      <c r="H138" s="11">
        <v>2550</v>
      </c>
      <c r="I138" s="11">
        <v>0</v>
      </c>
    </row>
    <row r="139" spans="1:9" ht="69" x14ac:dyDescent="0.3">
      <c r="A139" s="16" t="s">
        <v>11</v>
      </c>
      <c r="B139" s="9" t="s">
        <v>126</v>
      </c>
      <c r="C139" s="9" t="s">
        <v>127</v>
      </c>
      <c r="D139" s="10">
        <v>44047</v>
      </c>
      <c r="E139" s="11">
        <f>F139+G139+H139+I139</f>
        <v>100832.36</v>
      </c>
      <c r="F139" s="11">
        <v>68052.36</v>
      </c>
      <c r="G139" s="11">
        <v>18360</v>
      </c>
      <c r="H139" s="11">
        <v>14420</v>
      </c>
      <c r="I139" s="11">
        <v>0</v>
      </c>
    </row>
    <row r="140" spans="1:9" ht="51.75" x14ac:dyDescent="0.3">
      <c r="A140" s="16" t="s">
        <v>11</v>
      </c>
      <c r="B140" s="9" t="s">
        <v>126</v>
      </c>
      <c r="C140" s="9" t="s">
        <v>128</v>
      </c>
      <c r="D140" s="10">
        <v>44047</v>
      </c>
      <c r="E140" s="11">
        <f>F140+G140+H140+I140</f>
        <v>81977.959999999992</v>
      </c>
      <c r="F140" s="11">
        <v>53462.96</v>
      </c>
      <c r="G140" s="11">
        <v>17115</v>
      </c>
      <c r="H140" s="11">
        <v>11400</v>
      </c>
      <c r="I140" s="11">
        <v>0</v>
      </c>
    </row>
    <row r="141" spans="1:9" ht="51.75" x14ac:dyDescent="0.3">
      <c r="A141" s="16" t="s">
        <v>11</v>
      </c>
      <c r="B141" s="9" t="s">
        <v>129</v>
      </c>
      <c r="C141" s="9" t="s">
        <v>130</v>
      </c>
      <c r="D141" s="10">
        <v>44047</v>
      </c>
      <c r="E141" s="11">
        <f>F141+G141+H141+I141</f>
        <v>104219.54000000001</v>
      </c>
      <c r="F141" s="11">
        <v>45874.54</v>
      </c>
      <c r="G141" s="11">
        <v>58345</v>
      </c>
      <c r="H141" s="11">
        <v>0</v>
      </c>
      <c r="I141" s="11">
        <v>0</v>
      </c>
    </row>
    <row r="142" spans="1:9" ht="51.75" x14ac:dyDescent="0.3">
      <c r="A142" s="16" t="s">
        <v>20</v>
      </c>
      <c r="B142" s="9" t="s">
        <v>131</v>
      </c>
      <c r="C142" s="9" t="s">
        <v>132</v>
      </c>
      <c r="D142" s="10">
        <v>44046</v>
      </c>
      <c r="E142" s="11">
        <f>F142+G142+H142+I142</f>
        <v>562.99</v>
      </c>
      <c r="F142" s="11">
        <f>541.8+1.19</f>
        <v>542.99</v>
      </c>
      <c r="G142" s="11">
        <v>20</v>
      </c>
      <c r="H142" s="11">
        <v>0</v>
      </c>
      <c r="I142" s="11">
        <v>0</v>
      </c>
    </row>
    <row r="143" spans="1:9" ht="69" x14ac:dyDescent="0.3">
      <c r="A143" s="16" t="s">
        <v>15</v>
      </c>
      <c r="B143" s="9" t="s">
        <v>133</v>
      </c>
      <c r="C143" s="9" t="s">
        <v>134</v>
      </c>
      <c r="D143" s="10">
        <v>44043</v>
      </c>
      <c r="E143" s="11">
        <f>F143+G143+H143+I143</f>
        <v>17501.5</v>
      </c>
      <c r="F143" s="11">
        <v>5766.5</v>
      </c>
      <c r="G143" s="11">
        <v>2335</v>
      </c>
      <c r="H143" s="11">
        <v>400</v>
      </c>
      <c r="I143" s="11">
        <v>9000</v>
      </c>
    </row>
    <row r="144" spans="1:9" ht="69" x14ac:dyDescent="0.3">
      <c r="A144" s="16" t="s">
        <v>20</v>
      </c>
      <c r="B144" s="9" t="s">
        <v>135</v>
      </c>
      <c r="C144" s="9" t="s">
        <v>136</v>
      </c>
      <c r="D144" s="10">
        <v>44041</v>
      </c>
      <c r="E144" s="11">
        <f t="shared" ref="E144:E147" si="11">F144+G144+H144+I144</f>
        <v>98619</v>
      </c>
      <c r="F144" s="11">
        <v>45899</v>
      </c>
      <c r="G144" s="11">
        <v>46800</v>
      </c>
      <c r="H144" s="11">
        <v>5920</v>
      </c>
      <c r="I144" s="11">
        <v>0</v>
      </c>
    </row>
    <row r="145" spans="1:9" ht="69" x14ac:dyDescent="0.3">
      <c r="A145" s="16" t="s">
        <v>11</v>
      </c>
      <c r="B145" s="9" t="s">
        <v>84</v>
      </c>
      <c r="C145" s="9" t="s">
        <v>141</v>
      </c>
      <c r="D145" s="10">
        <v>44019</v>
      </c>
      <c r="E145" s="11">
        <f t="shared" si="11"/>
        <v>5120</v>
      </c>
      <c r="F145" s="11">
        <v>0</v>
      </c>
      <c r="G145" s="11">
        <v>0</v>
      </c>
      <c r="H145" s="11">
        <v>5120</v>
      </c>
      <c r="I145" s="11">
        <v>0</v>
      </c>
    </row>
    <row r="146" spans="1:9" ht="51.75" x14ac:dyDescent="0.3">
      <c r="A146" s="16" t="s">
        <v>26</v>
      </c>
      <c r="B146" s="9" t="s">
        <v>137</v>
      </c>
      <c r="C146" s="9" t="s">
        <v>138</v>
      </c>
      <c r="D146" s="10">
        <v>44014</v>
      </c>
      <c r="E146" s="11">
        <f t="shared" si="11"/>
        <v>504.76</v>
      </c>
      <c r="F146" s="11">
        <v>349.76</v>
      </c>
      <c r="G146" s="11">
        <v>155</v>
      </c>
      <c r="H146" s="11">
        <v>0</v>
      </c>
      <c r="I146" s="11">
        <v>0</v>
      </c>
    </row>
    <row r="147" spans="1:9" ht="69" x14ac:dyDescent="0.3">
      <c r="A147" s="16" t="s">
        <v>23</v>
      </c>
      <c r="B147" s="9" t="s">
        <v>139</v>
      </c>
      <c r="C147" s="9" t="s">
        <v>140</v>
      </c>
      <c r="D147" s="10">
        <v>44004</v>
      </c>
      <c r="E147" s="11">
        <f t="shared" si="11"/>
        <v>2310</v>
      </c>
      <c r="F147" s="11">
        <v>0</v>
      </c>
      <c r="G147" s="11"/>
      <c r="H147" s="11">
        <v>2310</v>
      </c>
      <c r="I147" s="11">
        <v>0</v>
      </c>
    </row>
    <row r="148" spans="1:9" ht="69" x14ac:dyDescent="0.3">
      <c r="A148" s="16" t="s">
        <v>20</v>
      </c>
      <c r="B148" s="9" t="s">
        <v>73</v>
      </c>
      <c r="C148" s="9" t="s">
        <v>74</v>
      </c>
      <c r="D148" s="10">
        <v>43997</v>
      </c>
      <c r="E148" s="11">
        <f>F148+G148+H148+I148</f>
        <v>3440</v>
      </c>
      <c r="F148" s="11">
        <v>0</v>
      </c>
      <c r="G148" s="11">
        <v>0</v>
      </c>
      <c r="H148" s="11">
        <v>3440</v>
      </c>
      <c r="I148" s="11">
        <v>0</v>
      </c>
    </row>
    <row r="149" spans="1:9" ht="51.75" x14ac:dyDescent="0.3">
      <c r="A149" s="16" t="s">
        <v>11</v>
      </c>
      <c r="B149" s="9" t="s">
        <v>75</v>
      </c>
      <c r="C149" s="9" t="s">
        <v>76</v>
      </c>
      <c r="D149" s="10">
        <v>43997</v>
      </c>
      <c r="E149" s="11">
        <f>F149+G149+H149+I149</f>
        <v>8820</v>
      </c>
      <c r="F149" s="11">
        <v>0</v>
      </c>
      <c r="G149" s="11">
        <v>0</v>
      </c>
      <c r="H149" s="11">
        <v>0</v>
      </c>
      <c r="I149" s="11">
        <v>8820</v>
      </c>
    </row>
    <row r="150" spans="1:9" ht="86.25" x14ac:dyDescent="0.3">
      <c r="A150" s="16" t="s">
        <v>77</v>
      </c>
      <c r="B150" s="9" t="s">
        <v>78</v>
      </c>
      <c r="C150" s="9" t="s">
        <v>79</v>
      </c>
      <c r="D150" s="10">
        <v>43997</v>
      </c>
      <c r="E150" s="11">
        <f>F150+G150+H150+I150</f>
        <v>3113.71</v>
      </c>
      <c r="F150" s="11">
        <f>683.62+75.09</f>
        <v>758.71</v>
      </c>
      <c r="G150" s="11">
        <f>640+75</f>
        <v>715</v>
      </c>
      <c r="H150" s="11">
        <v>1640</v>
      </c>
      <c r="I150" s="11">
        <v>0</v>
      </c>
    </row>
    <row r="151" spans="1:9" ht="51.75" x14ac:dyDescent="0.3">
      <c r="A151" s="16" t="s">
        <v>15</v>
      </c>
      <c r="B151" s="9" t="s">
        <v>80</v>
      </c>
      <c r="C151" s="9" t="s">
        <v>81</v>
      </c>
      <c r="D151" s="10">
        <v>43994</v>
      </c>
      <c r="E151" s="11">
        <f>F151+G151+H151+I151</f>
        <v>84245.8</v>
      </c>
      <c r="F151" s="11">
        <v>20530.8</v>
      </c>
      <c r="G151" s="11">
        <v>11215</v>
      </c>
      <c r="H151" s="11">
        <v>52500</v>
      </c>
      <c r="I151" s="11">
        <v>0</v>
      </c>
    </row>
    <row r="152" spans="1:9" ht="69" x14ac:dyDescent="0.3">
      <c r="A152" s="16" t="s">
        <v>12</v>
      </c>
      <c r="B152" s="9" t="s">
        <v>82</v>
      </c>
      <c r="C152" s="9" t="s">
        <v>83</v>
      </c>
      <c r="D152" s="10">
        <v>43994</v>
      </c>
      <c r="E152" s="11">
        <f t="shared" ref="E152:E174" si="12">F152+G152+H152+I152</f>
        <v>26115.91</v>
      </c>
      <c r="F152" s="11">
        <v>2835.91</v>
      </c>
      <c r="G152" s="11">
        <v>0</v>
      </c>
      <c r="H152" s="11">
        <v>23280</v>
      </c>
      <c r="I152" s="11">
        <v>0</v>
      </c>
    </row>
    <row r="153" spans="1:9" ht="69" x14ac:dyDescent="0.3">
      <c r="A153" s="16" t="s">
        <v>14</v>
      </c>
      <c r="B153" s="9" t="s">
        <v>84</v>
      </c>
      <c r="C153" s="9" t="s">
        <v>85</v>
      </c>
      <c r="D153" s="10">
        <v>43994</v>
      </c>
      <c r="E153" s="11">
        <f t="shared" si="12"/>
        <v>973.13</v>
      </c>
      <c r="F153" s="11">
        <v>393.13</v>
      </c>
      <c r="G153" s="11">
        <v>580</v>
      </c>
      <c r="H153" s="11">
        <v>0</v>
      </c>
      <c r="I153" s="11">
        <v>0</v>
      </c>
    </row>
    <row r="154" spans="1:9" ht="69" x14ac:dyDescent="0.3">
      <c r="A154" s="16" t="s">
        <v>14</v>
      </c>
      <c r="B154" s="9" t="s">
        <v>86</v>
      </c>
      <c r="C154" s="9" t="s">
        <v>85</v>
      </c>
      <c r="D154" s="10">
        <v>43994</v>
      </c>
      <c r="E154" s="11">
        <f t="shared" si="12"/>
        <v>546.99</v>
      </c>
      <c r="F154" s="11">
        <v>186.99</v>
      </c>
      <c r="G154" s="11">
        <v>360</v>
      </c>
      <c r="H154" s="11">
        <v>0</v>
      </c>
      <c r="I154" s="11">
        <v>0</v>
      </c>
    </row>
    <row r="155" spans="1:9" ht="69" x14ac:dyDescent="0.3">
      <c r="A155" s="16" t="s">
        <v>14</v>
      </c>
      <c r="B155" s="9" t="s">
        <v>87</v>
      </c>
      <c r="C155" s="9" t="s">
        <v>85</v>
      </c>
      <c r="D155" s="10">
        <v>43994</v>
      </c>
      <c r="E155" s="11">
        <f t="shared" si="12"/>
        <v>664.23</v>
      </c>
      <c r="F155" s="11">
        <v>244.23</v>
      </c>
      <c r="G155" s="11">
        <v>420</v>
      </c>
      <c r="H155" s="11">
        <v>0</v>
      </c>
      <c r="I155" s="11">
        <v>0</v>
      </c>
    </row>
    <row r="156" spans="1:9" ht="69" x14ac:dyDescent="0.3">
      <c r="A156" s="16" t="s">
        <v>14</v>
      </c>
      <c r="B156" s="9" t="s">
        <v>88</v>
      </c>
      <c r="C156" s="9" t="s">
        <v>85</v>
      </c>
      <c r="D156" s="10">
        <v>43994</v>
      </c>
      <c r="E156" s="11">
        <f t="shared" si="12"/>
        <v>254.28</v>
      </c>
      <c r="F156" s="11">
        <v>79.28</v>
      </c>
      <c r="G156" s="11">
        <v>175</v>
      </c>
      <c r="H156" s="11">
        <v>0</v>
      </c>
      <c r="I156" s="11">
        <v>0</v>
      </c>
    </row>
    <row r="157" spans="1:9" ht="51.75" x14ac:dyDescent="0.3">
      <c r="A157" s="16" t="s">
        <v>20</v>
      </c>
      <c r="B157" s="9" t="s">
        <v>89</v>
      </c>
      <c r="C157" s="9" t="s">
        <v>90</v>
      </c>
      <c r="D157" s="10">
        <v>43994</v>
      </c>
      <c r="E157" s="11">
        <f t="shared" si="12"/>
        <v>7860</v>
      </c>
      <c r="F157" s="11">
        <v>0</v>
      </c>
      <c r="G157" s="11">
        <v>0</v>
      </c>
      <c r="H157" s="11">
        <v>7860</v>
      </c>
      <c r="I157" s="11">
        <v>0</v>
      </c>
    </row>
    <row r="158" spans="1:9" ht="86.25" x14ac:dyDescent="0.3">
      <c r="A158" s="16" t="s">
        <v>24</v>
      </c>
      <c r="B158" s="9" t="s">
        <v>91</v>
      </c>
      <c r="C158" s="9" t="s">
        <v>92</v>
      </c>
      <c r="D158" s="10">
        <v>43984</v>
      </c>
      <c r="E158" s="11">
        <f t="shared" si="12"/>
        <v>1180</v>
      </c>
      <c r="F158" s="11">
        <v>0</v>
      </c>
      <c r="G158" s="11">
        <v>0</v>
      </c>
      <c r="H158" s="11">
        <v>1180</v>
      </c>
      <c r="I158" s="11">
        <v>0</v>
      </c>
    </row>
    <row r="159" spans="1:9" ht="51.75" x14ac:dyDescent="0.3">
      <c r="A159" s="16" t="s">
        <v>18</v>
      </c>
      <c r="B159" s="9" t="s">
        <v>93</v>
      </c>
      <c r="C159" s="9" t="s">
        <v>94</v>
      </c>
      <c r="D159" s="10">
        <v>43983</v>
      </c>
      <c r="E159" s="11">
        <f t="shared" si="12"/>
        <v>900</v>
      </c>
      <c r="F159" s="11">
        <v>0</v>
      </c>
      <c r="G159" s="11">
        <v>0</v>
      </c>
      <c r="H159" s="11">
        <v>900</v>
      </c>
      <c r="I159" s="11">
        <v>0</v>
      </c>
    </row>
    <row r="160" spans="1:9" ht="69" x14ac:dyDescent="0.3">
      <c r="A160" s="16" t="s">
        <v>22</v>
      </c>
      <c r="B160" s="9" t="s">
        <v>95</v>
      </c>
      <c r="C160" s="9" t="s">
        <v>96</v>
      </c>
      <c r="D160" s="10">
        <v>43983</v>
      </c>
      <c r="E160" s="11">
        <f t="shared" si="12"/>
        <v>3194.32</v>
      </c>
      <c r="F160" s="11">
        <v>2814.32</v>
      </c>
      <c r="G160" s="11">
        <v>380</v>
      </c>
      <c r="H160" s="11">
        <v>0</v>
      </c>
      <c r="I160" s="11">
        <v>0</v>
      </c>
    </row>
    <row r="161" spans="1:9" ht="69" x14ac:dyDescent="0.3">
      <c r="A161" s="16" t="s">
        <v>21</v>
      </c>
      <c r="B161" s="9" t="s">
        <v>97</v>
      </c>
      <c r="C161" s="9" t="s">
        <v>98</v>
      </c>
      <c r="D161" s="10">
        <v>43983</v>
      </c>
      <c r="E161" s="11">
        <f t="shared" si="12"/>
        <v>900</v>
      </c>
      <c r="F161" s="11">
        <v>0</v>
      </c>
      <c r="G161" s="11">
        <v>0</v>
      </c>
      <c r="H161" s="11">
        <v>900</v>
      </c>
      <c r="I161" s="11">
        <v>0</v>
      </c>
    </row>
    <row r="162" spans="1:9" ht="69" x14ac:dyDescent="0.3">
      <c r="A162" s="16" t="s">
        <v>18</v>
      </c>
      <c r="B162" s="9" t="s">
        <v>99</v>
      </c>
      <c r="C162" s="9" t="s">
        <v>100</v>
      </c>
      <c r="D162" s="10">
        <v>43983</v>
      </c>
      <c r="E162" s="11">
        <f t="shared" si="12"/>
        <v>2786.91</v>
      </c>
      <c r="F162" s="11">
        <v>1746.91</v>
      </c>
      <c r="G162" s="11">
        <v>1040</v>
      </c>
      <c r="H162" s="11">
        <v>0</v>
      </c>
      <c r="I162" s="11">
        <v>0</v>
      </c>
    </row>
    <row r="163" spans="1:9" ht="51.75" x14ac:dyDescent="0.3">
      <c r="A163" s="16" t="s">
        <v>25</v>
      </c>
      <c r="B163" s="9" t="s">
        <v>101</v>
      </c>
      <c r="C163" s="9" t="s">
        <v>102</v>
      </c>
      <c r="D163" s="10">
        <v>43980</v>
      </c>
      <c r="E163" s="11">
        <f>F163+G163+H163+I163</f>
        <v>10216.040000000001</v>
      </c>
      <c r="F163" s="11">
        <f>577.58+658.46</f>
        <v>1236.04</v>
      </c>
      <c r="G163" s="11">
        <v>420</v>
      </c>
      <c r="H163" s="11">
        <v>8560</v>
      </c>
      <c r="I163" s="11">
        <v>0</v>
      </c>
    </row>
    <row r="164" spans="1:9" ht="69" x14ac:dyDescent="0.3">
      <c r="A164" s="16" t="s">
        <v>25</v>
      </c>
      <c r="B164" s="9" t="s">
        <v>103</v>
      </c>
      <c r="C164" s="9" t="s">
        <v>104</v>
      </c>
      <c r="D164" s="10">
        <v>43979</v>
      </c>
      <c r="E164" s="11">
        <f t="shared" si="12"/>
        <v>11960</v>
      </c>
      <c r="F164" s="11">
        <v>0</v>
      </c>
      <c r="G164" s="11">
        <v>0</v>
      </c>
      <c r="H164" s="11">
        <v>11960</v>
      </c>
      <c r="I164" s="11">
        <v>0</v>
      </c>
    </row>
    <row r="165" spans="1:9" ht="51.75" x14ac:dyDescent="0.3">
      <c r="A165" s="16" t="s">
        <v>11</v>
      </c>
      <c r="B165" s="9" t="s">
        <v>105</v>
      </c>
      <c r="C165" s="9" t="s">
        <v>106</v>
      </c>
      <c r="D165" s="10">
        <v>43979</v>
      </c>
      <c r="E165" s="11">
        <f t="shared" si="12"/>
        <v>47177.46</v>
      </c>
      <c r="F165" s="11">
        <v>15737.46</v>
      </c>
      <c r="G165" s="11">
        <v>14640</v>
      </c>
      <c r="H165" s="11">
        <v>16800</v>
      </c>
      <c r="I165" s="11">
        <v>0</v>
      </c>
    </row>
    <row r="166" spans="1:9" ht="69" x14ac:dyDescent="0.3">
      <c r="A166" s="16" t="s">
        <v>24</v>
      </c>
      <c r="B166" s="9" t="s">
        <v>107</v>
      </c>
      <c r="C166" s="9" t="s">
        <v>108</v>
      </c>
      <c r="D166" s="10">
        <v>43979</v>
      </c>
      <c r="E166" s="11">
        <f t="shared" si="12"/>
        <v>27983.39</v>
      </c>
      <c r="F166" s="11">
        <v>16403.39</v>
      </c>
      <c r="G166" s="11">
        <v>0</v>
      </c>
      <c r="H166" s="11">
        <v>11580</v>
      </c>
      <c r="I166" s="11">
        <v>0</v>
      </c>
    </row>
    <row r="167" spans="1:9" ht="69" x14ac:dyDescent="0.3">
      <c r="A167" s="16" t="s">
        <v>24</v>
      </c>
      <c r="B167" s="9" t="s">
        <v>109</v>
      </c>
      <c r="C167" s="9" t="s">
        <v>108</v>
      </c>
      <c r="D167" s="10">
        <v>43979</v>
      </c>
      <c r="E167" s="11">
        <f t="shared" si="12"/>
        <v>3980</v>
      </c>
      <c r="F167" s="11">
        <v>0</v>
      </c>
      <c r="G167" s="11">
        <v>0</v>
      </c>
      <c r="H167" s="11">
        <v>3980</v>
      </c>
      <c r="I167" s="11">
        <v>0</v>
      </c>
    </row>
    <row r="168" spans="1:9" ht="172.5" x14ac:dyDescent="0.3">
      <c r="A168" s="16" t="s">
        <v>18</v>
      </c>
      <c r="B168" s="9" t="s">
        <v>110</v>
      </c>
      <c r="C168" s="9" t="s">
        <v>111</v>
      </c>
      <c r="D168" s="10">
        <v>43978</v>
      </c>
      <c r="E168" s="11">
        <f t="shared" si="12"/>
        <v>44220.520000000004</v>
      </c>
      <c r="F168" s="11">
        <v>24152.52</v>
      </c>
      <c r="G168" s="11">
        <f>14345+2025</f>
        <v>16370</v>
      </c>
      <c r="H168" s="11">
        <v>3698</v>
      </c>
      <c r="I168" s="11">
        <v>0</v>
      </c>
    </row>
    <row r="169" spans="1:9" ht="69" x14ac:dyDescent="0.3">
      <c r="A169" s="16" t="s">
        <v>18</v>
      </c>
      <c r="B169" s="9" t="s">
        <v>82</v>
      </c>
      <c r="C169" s="9" t="s">
        <v>112</v>
      </c>
      <c r="D169" s="10">
        <v>43978</v>
      </c>
      <c r="E169" s="11">
        <f t="shared" si="12"/>
        <v>28812.22</v>
      </c>
      <c r="F169" s="11">
        <v>16512.22</v>
      </c>
      <c r="G169" s="11">
        <v>8400</v>
      </c>
      <c r="H169" s="11">
        <v>3900</v>
      </c>
      <c r="I169" s="11">
        <v>0</v>
      </c>
    </row>
    <row r="170" spans="1:9" ht="51.75" x14ac:dyDescent="0.3">
      <c r="A170" s="16" t="s">
        <v>25</v>
      </c>
      <c r="B170" s="9" t="s">
        <v>28</v>
      </c>
      <c r="C170" s="9" t="s">
        <v>113</v>
      </c>
      <c r="D170" s="10">
        <v>43969</v>
      </c>
      <c r="E170" s="11">
        <f t="shared" si="12"/>
        <v>3960</v>
      </c>
      <c r="F170" s="11">
        <v>0</v>
      </c>
      <c r="G170" s="11">
        <v>0</v>
      </c>
      <c r="H170" s="11">
        <v>3960</v>
      </c>
      <c r="I170" s="11">
        <v>0</v>
      </c>
    </row>
    <row r="171" spans="1:9" ht="69" x14ac:dyDescent="0.3">
      <c r="A171" s="16" t="s">
        <v>24</v>
      </c>
      <c r="B171" s="9" t="s">
        <v>114</v>
      </c>
      <c r="C171" s="9" t="s">
        <v>115</v>
      </c>
      <c r="D171" s="10">
        <v>43958</v>
      </c>
      <c r="E171" s="11">
        <f t="shared" si="12"/>
        <v>5380</v>
      </c>
      <c r="F171" s="11">
        <v>0</v>
      </c>
      <c r="G171" s="11">
        <v>0</v>
      </c>
      <c r="H171" s="11">
        <v>5380</v>
      </c>
      <c r="I171" s="11">
        <v>0</v>
      </c>
    </row>
    <row r="172" spans="1:9" ht="51.75" x14ac:dyDescent="0.3">
      <c r="A172" s="16" t="s">
        <v>12</v>
      </c>
      <c r="B172" s="9" t="s">
        <v>116</v>
      </c>
      <c r="C172" s="9" t="s">
        <v>117</v>
      </c>
      <c r="D172" s="10">
        <v>43948</v>
      </c>
      <c r="E172" s="11">
        <f t="shared" si="12"/>
        <v>185436.41</v>
      </c>
      <c r="F172" s="11">
        <v>82691.41</v>
      </c>
      <c r="G172" s="11">
        <v>84205</v>
      </c>
      <c r="H172" s="11">
        <v>18540</v>
      </c>
      <c r="I172" s="11">
        <v>0</v>
      </c>
    </row>
    <row r="173" spans="1:9" ht="51.75" x14ac:dyDescent="0.3">
      <c r="A173" s="16" t="s">
        <v>20</v>
      </c>
      <c r="B173" s="9" t="s">
        <v>118</v>
      </c>
      <c r="C173" s="9" t="s">
        <v>119</v>
      </c>
      <c r="D173" s="10">
        <v>43948</v>
      </c>
      <c r="E173" s="11">
        <f t="shared" si="12"/>
        <v>8873.93</v>
      </c>
      <c r="F173" s="11">
        <v>113.93</v>
      </c>
      <c r="G173" s="11">
        <v>60</v>
      </c>
      <c r="H173" s="11">
        <v>8700</v>
      </c>
      <c r="I173" s="11">
        <v>0</v>
      </c>
    </row>
    <row r="174" spans="1:9" ht="69" x14ac:dyDescent="0.3">
      <c r="A174" s="16" t="s">
        <v>12</v>
      </c>
      <c r="B174" s="9" t="s">
        <v>120</v>
      </c>
      <c r="C174" s="9" t="s">
        <v>121</v>
      </c>
      <c r="D174" s="10">
        <v>43948</v>
      </c>
      <c r="E174" s="11">
        <f t="shared" si="12"/>
        <v>43031.78</v>
      </c>
      <c r="F174" s="11">
        <v>7871.78</v>
      </c>
      <c r="G174" s="11">
        <v>8040</v>
      </c>
      <c r="H174" s="11">
        <v>27120</v>
      </c>
      <c r="I174" s="11">
        <v>0</v>
      </c>
    </row>
    <row r="175" spans="1:9" ht="86.25" x14ac:dyDescent="0.3">
      <c r="A175" s="16" t="s">
        <v>26</v>
      </c>
      <c r="B175" s="9" t="s">
        <v>55</v>
      </c>
      <c r="C175" s="9" t="s">
        <v>68</v>
      </c>
      <c r="D175" s="10">
        <v>43935</v>
      </c>
      <c r="E175" s="11">
        <f>F175+G175+H175+I175</f>
        <v>46111.5</v>
      </c>
      <c r="F175" s="11">
        <v>32446.5</v>
      </c>
      <c r="G175" s="11">
        <v>13665</v>
      </c>
      <c r="H175" s="11">
        <v>0</v>
      </c>
      <c r="I175" s="11">
        <v>0</v>
      </c>
    </row>
    <row r="176" spans="1:9" ht="51.75" x14ac:dyDescent="0.3">
      <c r="A176" s="16" t="s">
        <v>11</v>
      </c>
      <c r="B176" s="9" t="s">
        <v>56</v>
      </c>
      <c r="C176" s="9" t="s">
        <v>64</v>
      </c>
      <c r="D176" s="10">
        <v>43923</v>
      </c>
      <c r="E176" s="11">
        <f>F176+G176+H176+I176</f>
        <v>10139.709999999999</v>
      </c>
      <c r="F176" s="11">
        <v>2479.71</v>
      </c>
      <c r="G176" s="11">
        <v>3360</v>
      </c>
      <c r="H176" s="11">
        <v>4300</v>
      </c>
      <c r="I176" s="11">
        <v>0</v>
      </c>
    </row>
    <row r="177" spans="1:9" ht="69" x14ac:dyDescent="0.3">
      <c r="A177" s="16" t="s">
        <v>12</v>
      </c>
      <c r="B177" s="9" t="s">
        <v>57</v>
      </c>
      <c r="C177" s="9" t="s">
        <v>65</v>
      </c>
      <c r="D177" s="10">
        <v>43923</v>
      </c>
      <c r="E177" s="11">
        <f t="shared" ref="E177:E183" si="13">F177+G177+H177+I177</f>
        <v>19586.87</v>
      </c>
      <c r="F177" s="11">
        <v>250.87</v>
      </c>
      <c r="G177" s="11">
        <v>136</v>
      </c>
      <c r="H177" s="11">
        <v>19200</v>
      </c>
      <c r="I177" s="11">
        <v>0</v>
      </c>
    </row>
    <row r="178" spans="1:9" ht="69" x14ac:dyDescent="0.3">
      <c r="A178" s="16" t="s">
        <v>24</v>
      </c>
      <c r="B178" s="9" t="s">
        <v>58</v>
      </c>
      <c r="C178" s="9" t="s">
        <v>69</v>
      </c>
      <c r="D178" s="10">
        <v>43916</v>
      </c>
      <c r="E178" s="11">
        <f t="shared" si="13"/>
        <v>125827.92</v>
      </c>
      <c r="F178" s="11">
        <v>7967.92</v>
      </c>
      <c r="G178" s="11">
        <v>53620</v>
      </c>
      <c r="H178" s="11">
        <v>18040</v>
      </c>
      <c r="I178" s="11">
        <v>46200</v>
      </c>
    </row>
    <row r="179" spans="1:9" ht="86.25" x14ac:dyDescent="0.3">
      <c r="A179" s="16" t="s">
        <v>11</v>
      </c>
      <c r="B179" s="9" t="s">
        <v>59</v>
      </c>
      <c r="C179" s="9" t="s">
        <v>70</v>
      </c>
      <c r="D179" s="10">
        <v>43908</v>
      </c>
      <c r="E179" s="11">
        <f t="shared" si="13"/>
        <v>22395.93</v>
      </c>
      <c r="F179" s="11">
        <v>14940.93</v>
      </c>
      <c r="G179" s="11">
        <f>3720+775</f>
        <v>4495</v>
      </c>
      <c r="H179" s="11">
        <v>2960</v>
      </c>
      <c r="I179" s="11">
        <v>0</v>
      </c>
    </row>
    <row r="180" spans="1:9" ht="51.75" x14ac:dyDescent="0.3">
      <c r="A180" s="16" t="s">
        <v>11</v>
      </c>
      <c r="B180" s="9" t="s">
        <v>60</v>
      </c>
      <c r="C180" s="9" t="s">
        <v>72</v>
      </c>
      <c r="D180" s="10">
        <v>43889</v>
      </c>
      <c r="E180" s="11">
        <f t="shared" si="13"/>
        <v>7440</v>
      </c>
      <c r="F180" s="11">
        <v>0</v>
      </c>
      <c r="G180" s="11">
        <v>0</v>
      </c>
      <c r="H180" s="11">
        <v>7440</v>
      </c>
      <c r="I180" s="11">
        <v>0</v>
      </c>
    </row>
    <row r="181" spans="1:9" ht="69" x14ac:dyDescent="0.3">
      <c r="A181" s="16" t="s">
        <v>12</v>
      </c>
      <c r="B181" s="9" t="s">
        <v>61</v>
      </c>
      <c r="C181" s="9" t="s">
        <v>66</v>
      </c>
      <c r="D181" s="10">
        <v>43887</v>
      </c>
      <c r="E181" s="11">
        <f t="shared" si="13"/>
        <v>2436.3200000000002</v>
      </c>
      <c r="F181" s="11">
        <v>176.32</v>
      </c>
      <c r="G181" s="11">
        <v>260</v>
      </c>
      <c r="H181" s="11">
        <v>2000</v>
      </c>
      <c r="I181" s="11">
        <v>0</v>
      </c>
    </row>
    <row r="182" spans="1:9" ht="69" x14ac:dyDescent="0.3">
      <c r="A182" s="16" t="s">
        <v>20</v>
      </c>
      <c r="B182" s="9" t="s">
        <v>62</v>
      </c>
      <c r="C182" s="9" t="s">
        <v>67</v>
      </c>
      <c r="D182" s="10">
        <v>43887</v>
      </c>
      <c r="E182" s="11">
        <f t="shared" si="13"/>
        <v>1191.8800000000001</v>
      </c>
      <c r="F182" s="11">
        <v>1191.8800000000001</v>
      </c>
      <c r="G182" s="11">
        <v>0</v>
      </c>
      <c r="H182" s="11">
        <v>0</v>
      </c>
      <c r="I182" s="11">
        <v>0</v>
      </c>
    </row>
    <row r="183" spans="1:9" ht="51.75" x14ac:dyDescent="0.3">
      <c r="A183" s="16" t="s">
        <v>25</v>
      </c>
      <c r="B183" s="9" t="s">
        <v>63</v>
      </c>
      <c r="C183" s="9" t="s">
        <v>71</v>
      </c>
      <c r="D183" s="10">
        <v>43887</v>
      </c>
      <c r="E183" s="11">
        <f t="shared" si="13"/>
        <v>8701.1</v>
      </c>
      <c r="F183" s="11">
        <f>0.97+4020.13</f>
        <v>4021.1</v>
      </c>
      <c r="G183" s="11">
        <v>0</v>
      </c>
      <c r="H183" s="11">
        <v>4680</v>
      </c>
      <c r="I183" s="11">
        <v>0</v>
      </c>
    </row>
    <row r="184" spans="1:9" ht="69" x14ac:dyDescent="0.3">
      <c r="A184" s="16" t="s">
        <v>11</v>
      </c>
      <c r="B184" s="9" t="s">
        <v>30</v>
      </c>
      <c r="C184" s="9" t="s">
        <v>31</v>
      </c>
      <c r="D184" s="10">
        <v>43880</v>
      </c>
      <c r="E184" s="11">
        <f>F184+G184+H184</f>
        <v>19320.489999999998</v>
      </c>
      <c r="F184" s="11">
        <v>9476.49</v>
      </c>
      <c r="G184" s="11">
        <v>9145</v>
      </c>
      <c r="H184" s="11">
        <v>699</v>
      </c>
      <c r="I184" s="11">
        <v>0</v>
      </c>
    </row>
    <row r="185" spans="1:9" ht="51.75" x14ac:dyDescent="0.3">
      <c r="A185" s="16" t="s">
        <v>20</v>
      </c>
      <c r="B185" s="9" t="s">
        <v>32</v>
      </c>
      <c r="C185" s="9" t="s">
        <v>33</v>
      </c>
      <c r="D185" s="10">
        <v>43875</v>
      </c>
      <c r="E185" s="11">
        <f>F185+G185+H185+I185</f>
        <v>56213.990000000005</v>
      </c>
      <c r="F185" s="11">
        <v>30838.99</v>
      </c>
      <c r="G185" s="11">
        <v>25125</v>
      </c>
      <c r="H185" s="11">
        <v>250</v>
      </c>
      <c r="I185" s="11">
        <v>0</v>
      </c>
    </row>
    <row r="186" spans="1:9" ht="86.25" x14ac:dyDescent="0.3">
      <c r="A186" s="16" t="s">
        <v>20</v>
      </c>
      <c r="B186" s="9" t="s">
        <v>34</v>
      </c>
      <c r="C186" s="9" t="s">
        <v>35</v>
      </c>
      <c r="D186" s="10">
        <v>43875</v>
      </c>
      <c r="E186" s="11">
        <f t="shared" ref="E186:E195" si="14">F186+G186+H186+I186</f>
        <v>575.20000000000005</v>
      </c>
      <c r="F186" s="11">
        <v>495.2</v>
      </c>
      <c r="G186" s="11">
        <v>40</v>
      </c>
      <c r="H186" s="11">
        <v>40</v>
      </c>
      <c r="I186" s="11">
        <v>0</v>
      </c>
    </row>
    <row r="187" spans="1:9" ht="51.75" x14ac:dyDescent="0.3">
      <c r="A187" s="16" t="s">
        <v>23</v>
      </c>
      <c r="B187" s="9" t="s">
        <v>54</v>
      </c>
      <c r="C187" s="9" t="s">
        <v>36</v>
      </c>
      <c r="D187" s="10">
        <v>43872</v>
      </c>
      <c r="E187" s="11">
        <f t="shared" si="14"/>
        <v>1433.3400000000001</v>
      </c>
      <c r="F187" s="11">
        <v>653.34</v>
      </c>
      <c r="G187" s="11">
        <v>720</v>
      </c>
      <c r="H187" s="11">
        <v>60</v>
      </c>
      <c r="I187" s="11">
        <v>0</v>
      </c>
    </row>
    <row r="188" spans="1:9" ht="69" x14ac:dyDescent="0.3">
      <c r="A188" s="16" t="s">
        <v>12</v>
      </c>
      <c r="B188" s="9" t="s">
        <v>37</v>
      </c>
      <c r="C188" s="9" t="s">
        <v>38</v>
      </c>
      <c r="D188" s="10">
        <v>43872</v>
      </c>
      <c r="E188" s="11">
        <f t="shared" si="14"/>
        <v>34757.94</v>
      </c>
      <c r="F188" s="11">
        <v>18532.939999999999</v>
      </c>
      <c r="G188" s="11">
        <v>15625</v>
      </c>
      <c r="H188" s="11">
        <v>600</v>
      </c>
      <c r="I188" s="11">
        <v>0</v>
      </c>
    </row>
    <row r="189" spans="1:9" ht="69" x14ac:dyDescent="0.3">
      <c r="A189" s="16" t="s">
        <v>11</v>
      </c>
      <c r="B189" s="9" t="s">
        <v>39</v>
      </c>
      <c r="C189" s="9" t="s">
        <v>40</v>
      </c>
      <c r="D189" s="10">
        <v>43872</v>
      </c>
      <c r="E189" s="11">
        <f t="shared" si="14"/>
        <v>21912.22</v>
      </c>
      <c r="F189" s="11">
        <f>6961.65+420.57</f>
        <v>7382.2199999999993</v>
      </c>
      <c r="G189" s="11">
        <f>4840+250</f>
        <v>5090</v>
      </c>
      <c r="H189" s="11">
        <v>9440</v>
      </c>
      <c r="I189" s="11">
        <v>0</v>
      </c>
    </row>
    <row r="190" spans="1:9" ht="69" x14ac:dyDescent="0.3">
      <c r="A190" s="16" t="s">
        <v>18</v>
      </c>
      <c r="B190" s="9" t="s">
        <v>41</v>
      </c>
      <c r="C190" s="9" t="s">
        <v>42</v>
      </c>
      <c r="D190" s="10">
        <v>43868</v>
      </c>
      <c r="E190" s="11">
        <f t="shared" si="14"/>
        <v>1500</v>
      </c>
      <c r="F190" s="11">
        <v>0</v>
      </c>
      <c r="G190" s="11">
        <v>0</v>
      </c>
      <c r="H190" s="11">
        <v>1500</v>
      </c>
      <c r="I190" s="11">
        <v>0</v>
      </c>
    </row>
    <row r="191" spans="1:9" ht="86.25" x14ac:dyDescent="0.3">
      <c r="A191" s="16" t="s">
        <v>12</v>
      </c>
      <c r="B191" s="9" t="s">
        <v>43</v>
      </c>
      <c r="C191" s="9" t="s">
        <v>44</v>
      </c>
      <c r="D191" s="10">
        <v>43865</v>
      </c>
      <c r="E191" s="11">
        <f t="shared" si="14"/>
        <v>234307.44</v>
      </c>
      <c r="F191" s="11">
        <v>110407.44</v>
      </c>
      <c r="G191" s="11">
        <v>90420</v>
      </c>
      <c r="H191" s="11">
        <v>33480</v>
      </c>
      <c r="I191" s="11">
        <v>0</v>
      </c>
    </row>
    <row r="192" spans="1:9" ht="69" x14ac:dyDescent="0.3">
      <c r="A192" s="16" t="s">
        <v>26</v>
      </c>
      <c r="B192" s="9" t="s">
        <v>45</v>
      </c>
      <c r="C192" s="9" t="s">
        <v>46</v>
      </c>
      <c r="D192" s="10">
        <v>43859</v>
      </c>
      <c r="E192" s="11">
        <f t="shared" si="14"/>
        <v>6279.3099999999995</v>
      </c>
      <c r="F192" s="11">
        <f>3492.7+356.61</f>
        <v>3849.31</v>
      </c>
      <c r="G192" s="11">
        <f>1640+250</f>
        <v>1890</v>
      </c>
      <c r="H192" s="11">
        <v>540</v>
      </c>
      <c r="I192" s="11">
        <v>0</v>
      </c>
    </row>
    <row r="193" spans="1:9" ht="69" x14ac:dyDescent="0.3">
      <c r="A193" s="16" t="s">
        <v>26</v>
      </c>
      <c r="B193" s="9" t="s">
        <v>47</v>
      </c>
      <c r="C193" s="9" t="s">
        <v>48</v>
      </c>
      <c r="D193" s="10">
        <v>43859</v>
      </c>
      <c r="E193" s="11">
        <f t="shared" si="14"/>
        <v>6106.84</v>
      </c>
      <c r="F193" s="11">
        <f>2803.12+853.72</f>
        <v>3656.84</v>
      </c>
      <c r="G193" s="11">
        <v>1800</v>
      </c>
      <c r="H193" s="11">
        <v>650</v>
      </c>
      <c r="I193" s="11">
        <v>0</v>
      </c>
    </row>
    <row r="194" spans="1:9" ht="86.25" x14ac:dyDescent="0.3">
      <c r="A194" s="16" t="s">
        <v>11</v>
      </c>
      <c r="B194" s="9" t="s">
        <v>49</v>
      </c>
      <c r="C194" s="9" t="s">
        <v>50</v>
      </c>
      <c r="D194" s="10">
        <v>43858</v>
      </c>
      <c r="E194" s="11">
        <f t="shared" si="14"/>
        <v>5213.18</v>
      </c>
      <c r="F194" s="11">
        <f>1167.6+525.58</f>
        <v>1693.1799999999998</v>
      </c>
      <c r="G194" s="11">
        <v>220</v>
      </c>
      <c r="H194" s="11">
        <v>3300</v>
      </c>
      <c r="I194" s="11">
        <v>0</v>
      </c>
    </row>
    <row r="195" spans="1:9" ht="69" x14ac:dyDescent="0.3">
      <c r="A195" s="16" t="s">
        <v>18</v>
      </c>
      <c r="B195" s="9" t="s">
        <v>19</v>
      </c>
      <c r="C195" s="9" t="s">
        <v>51</v>
      </c>
      <c r="D195" s="10">
        <v>43845</v>
      </c>
      <c r="E195" s="11">
        <f t="shared" si="14"/>
        <v>6740</v>
      </c>
      <c r="F195" s="11"/>
      <c r="G195" s="11"/>
      <c r="H195" s="11">
        <v>6740</v>
      </c>
      <c r="I195" s="11">
        <v>0</v>
      </c>
    </row>
    <row r="196" spans="1:9" x14ac:dyDescent="0.3">
      <c r="A196" s="18"/>
      <c r="B196" s="19"/>
      <c r="C196" s="19"/>
      <c r="D196" s="20"/>
      <c r="E196" s="21"/>
      <c r="F196" s="21"/>
      <c r="G196" s="21"/>
      <c r="H196" s="21"/>
      <c r="I196" s="21"/>
    </row>
    <row r="197" spans="1:9" x14ac:dyDescent="0.3">
      <c r="A197" s="1"/>
      <c r="B197" s="12"/>
      <c r="C197" s="13" t="s">
        <v>27</v>
      </c>
      <c r="D197" s="5"/>
      <c r="E197" s="14">
        <f>SUM(E4:E195)</f>
        <v>4374861.313000001</v>
      </c>
      <c r="F197" s="14">
        <f>SUM(F4:F195)</f>
        <v>1581020.5529999994</v>
      </c>
      <c r="G197" s="14">
        <f>SUM(G4:G195)</f>
        <v>1382198.82</v>
      </c>
      <c r="H197" s="14">
        <f>SUM(H4:H195)</f>
        <v>1023857.74</v>
      </c>
      <c r="I197" s="14">
        <f>SUM(I4:I195)</f>
        <v>373120</v>
      </c>
    </row>
  </sheetData>
  <mergeCells count="1">
    <mergeCell ref="B1:I1"/>
  </mergeCells>
  <pageMargins left="0.45" right="0.45" top="0.75" bottom="0.5" header="0.3" footer="0.3"/>
  <pageSetup scale="50" fitToWidth="0" fitToHeight="0" orientation="portrait" horizontalDpi="4294967295" verticalDpi="4294967295" r:id="rId1"/>
  <ignoredErrors>
    <ignoredError sqref="E1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Mansoorian</dc:creator>
  <cp:lastModifiedBy>Daniela Mansoorian</cp:lastModifiedBy>
  <cp:lastPrinted>2020-01-16T17:16:06Z</cp:lastPrinted>
  <dcterms:created xsi:type="dcterms:W3CDTF">2019-10-21T22:07:08Z</dcterms:created>
  <dcterms:modified xsi:type="dcterms:W3CDTF">2022-06-24T16:17:40Z</dcterms:modified>
</cp:coreProperties>
</file>